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linda Tóthová\Desktop\Veľký Horeš - Revitalizácia parku pred obecným úradom v obci Veľký Horeš\2) Výzva na predkladanie ponúk vrátane všetkých príloh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Hores-r1 - REVITALIZÁCIA ..." sheetId="2" r:id="rId2"/>
  </sheets>
  <definedNames>
    <definedName name="_xlnm._FilterDatabase" localSheetId="1" hidden="1">'Hores-r1 - REVITALIZÁCIA ...'!$C$128:$K$179</definedName>
    <definedName name="_xlnm.Print_Titles" localSheetId="1">'Hores-r1 - REVITALIZÁCIA ...'!$128:$128</definedName>
    <definedName name="_xlnm.Print_Titles" localSheetId="0">'Rekapitulácia stavby'!$92:$92</definedName>
    <definedName name="_xlnm.Print_Area" localSheetId="1">'Hores-r1 - REVITALIZÁCIA ...'!$C$4:$J$76,'Hores-r1 - REVITALIZÁCIA ...'!$C$82:$J$112,'Hores-r1 - REVITALIZÁCIA ...'!$C$118:$J$179</definedName>
    <definedName name="_xlnm.Print_Area" localSheetId="0">'Rekapitulácia stavby'!$D$4:$AO$76,'Rekapitulácia stavby'!$C$82:$AQ$96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T147" i="2"/>
  <c r="R148" i="2"/>
  <c r="R147" i="2" s="1"/>
  <c r="P148" i="2"/>
  <c r="P147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J125" i="2"/>
  <c r="F125" i="2"/>
  <c r="F123" i="2"/>
  <c r="E121" i="2"/>
  <c r="BI110" i="2"/>
  <c r="BH110" i="2"/>
  <c r="BG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BI106" i="2"/>
  <c r="BH106" i="2"/>
  <c r="BG106" i="2"/>
  <c r="BF106" i="2"/>
  <c r="BE106" i="2"/>
  <c r="BI105" i="2"/>
  <c r="BH105" i="2"/>
  <c r="BG105" i="2"/>
  <c r="BF105" i="2"/>
  <c r="BE105" i="2"/>
  <c r="J89" i="2"/>
  <c r="F89" i="2"/>
  <c r="F87" i="2"/>
  <c r="E85" i="2"/>
  <c r="J22" i="2"/>
  <c r="E22" i="2"/>
  <c r="J90" i="2" s="1"/>
  <c r="J21" i="2"/>
  <c r="J16" i="2"/>
  <c r="E16" i="2"/>
  <c r="F126" i="2"/>
  <c r="J15" i="2"/>
  <c r="J123" i="2"/>
  <c r="L90" i="1"/>
  <c r="AM90" i="1"/>
  <c r="AM89" i="1"/>
  <c r="L89" i="1"/>
  <c r="AM87" i="1"/>
  <c r="L87" i="1"/>
  <c r="L85" i="1"/>
  <c r="L84" i="1"/>
  <c r="BK178" i="2"/>
  <c r="J177" i="2"/>
  <c r="BK175" i="2"/>
  <c r="J172" i="2"/>
  <c r="BK168" i="2"/>
  <c r="J163" i="2"/>
  <c r="BK158" i="2"/>
  <c r="J154" i="2"/>
  <c r="BK148" i="2"/>
  <c r="BK143" i="2"/>
  <c r="J140" i="2"/>
  <c r="BK137" i="2"/>
  <c r="BK135" i="2"/>
  <c r="J132" i="2"/>
  <c r="J178" i="2"/>
  <c r="J176" i="2"/>
  <c r="J174" i="2"/>
  <c r="BK171" i="2"/>
  <c r="J166" i="2"/>
  <c r="J160" i="2"/>
  <c r="J156" i="2"/>
  <c r="BK153" i="2"/>
  <c r="J148" i="2"/>
  <c r="J143" i="2"/>
  <c r="BK140" i="2"/>
  <c r="BK136" i="2"/>
  <c r="J134" i="2"/>
  <c r="J179" i="2"/>
  <c r="BK176" i="2"/>
  <c r="BK174" i="2"/>
  <c r="J171" i="2"/>
  <c r="BK166" i="2"/>
  <c r="BK160" i="2"/>
  <c r="BK156" i="2"/>
  <c r="J153" i="2"/>
  <c r="BK151" i="2"/>
  <c r="J145" i="2"/>
  <c r="BK141" i="2"/>
  <c r="J136" i="2"/>
  <c r="BK134" i="2"/>
  <c r="BK179" i="2"/>
  <c r="BK177" i="2"/>
  <c r="J175" i="2"/>
  <c r="BK172" i="2"/>
  <c r="J168" i="2"/>
  <c r="BK163" i="2"/>
  <c r="J158" i="2"/>
  <c r="BK154" i="2"/>
  <c r="J151" i="2"/>
  <c r="BK145" i="2"/>
  <c r="J141" i="2"/>
  <c r="J137" i="2"/>
  <c r="J135" i="2"/>
  <c r="BK132" i="2"/>
  <c r="AS94" i="1"/>
  <c r="R131" i="2" l="1"/>
  <c r="BK139" i="2"/>
  <c r="J139" i="2"/>
  <c r="J97" i="2" s="1"/>
  <c r="P139" i="2"/>
  <c r="BK142" i="2"/>
  <c r="J142" i="2" s="1"/>
  <c r="J98" i="2" s="1"/>
  <c r="R142" i="2"/>
  <c r="BK150" i="2"/>
  <c r="J150" i="2" s="1"/>
  <c r="J100" i="2" s="1"/>
  <c r="R150" i="2"/>
  <c r="BK165" i="2"/>
  <c r="J165" i="2"/>
  <c r="J101" i="2" s="1"/>
  <c r="R165" i="2"/>
  <c r="BK131" i="2"/>
  <c r="J131" i="2"/>
  <c r="J96" i="2"/>
  <c r="P131" i="2"/>
  <c r="T131" i="2"/>
  <c r="R139" i="2"/>
  <c r="T139" i="2"/>
  <c r="P142" i="2"/>
  <c r="T142" i="2"/>
  <c r="P150" i="2"/>
  <c r="T150" i="2"/>
  <c r="P165" i="2"/>
  <c r="T165" i="2"/>
  <c r="BK147" i="2"/>
  <c r="J147" i="2" s="1"/>
  <c r="J99" i="2" s="1"/>
  <c r="J87" i="2"/>
  <c r="F90" i="2"/>
  <c r="J126" i="2"/>
  <c r="BF134" i="2"/>
  <c r="BF135" i="2"/>
  <c r="BF136" i="2"/>
  <c r="BF137" i="2"/>
  <c r="BF140" i="2"/>
  <c r="BF148" i="2"/>
  <c r="BF153" i="2"/>
  <c r="BF158" i="2"/>
  <c r="BF171" i="2"/>
  <c r="BF172" i="2"/>
  <c r="BF174" i="2"/>
  <c r="BF175" i="2"/>
  <c r="BF177" i="2"/>
  <c r="BF178" i="2"/>
  <c r="BF179" i="2"/>
  <c r="BF132" i="2"/>
  <c r="BF141" i="2"/>
  <c r="BF143" i="2"/>
  <c r="BF145" i="2"/>
  <c r="BF151" i="2"/>
  <c r="BF154" i="2"/>
  <c r="BF156" i="2"/>
  <c r="BF160" i="2"/>
  <c r="BF163" i="2"/>
  <c r="BF166" i="2"/>
  <c r="BF168" i="2"/>
  <c r="BF176" i="2"/>
  <c r="F33" i="2"/>
  <c r="AZ95" i="1"/>
  <c r="AZ94" i="1" s="1"/>
  <c r="AV94" i="1" s="1"/>
  <c r="AK29" i="1" s="1"/>
  <c r="J33" i="2"/>
  <c r="AV95" i="1" s="1"/>
  <c r="F37" i="2"/>
  <c r="BD95" i="1" s="1"/>
  <c r="BD94" i="1" s="1"/>
  <c r="W33" i="1" s="1"/>
  <c r="F35" i="2"/>
  <c r="BB95" i="1" s="1"/>
  <c r="BB94" i="1" s="1"/>
  <c r="W31" i="1" s="1"/>
  <c r="F36" i="2"/>
  <c r="BC95" i="1" s="1"/>
  <c r="BC94" i="1" s="1"/>
  <c r="AY94" i="1" s="1"/>
  <c r="P130" i="2" l="1"/>
  <c r="P129" i="2" s="1"/>
  <c r="AU95" i="1" s="1"/>
  <c r="AU94" i="1" s="1"/>
  <c r="T130" i="2"/>
  <c r="T129" i="2" s="1"/>
  <c r="R130" i="2"/>
  <c r="R129" i="2" s="1"/>
  <c r="BK130" i="2"/>
  <c r="J130" i="2"/>
  <c r="J95" i="2"/>
  <c r="W29" i="1"/>
  <c r="AX94" i="1"/>
  <c r="W32" i="1"/>
  <c r="BK129" i="2" l="1"/>
  <c r="J129" i="2"/>
  <c r="J94" i="2" s="1"/>
  <c r="J28" i="2" l="1"/>
  <c r="J110" i="2" s="1"/>
  <c r="J104" i="2" s="1"/>
  <c r="J112" i="2" s="1"/>
  <c r="BF110" i="2"/>
  <c r="J29" i="2"/>
  <c r="J34" i="2"/>
  <c r="AW95" i="1" s="1"/>
  <c r="AT95" i="1" s="1"/>
  <c r="AN95" i="1" s="1"/>
  <c r="J30" i="2"/>
  <c r="AG95" i="1"/>
  <c r="J39" i="2" l="1"/>
  <c r="AG94" i="1"/>
  <c r="AK26" i="1" s="1"/>
  <c r="F34" i="2"/>
  <c r="BA95" i="1" s="1"/>
  <c r="BA94" i="1" s="1"/>
  <c r="W30" i="1" s="1"/>
  <c r="AW94" i="1" l="1"/>
  <c r="AK30" i="1"/>
  <c r="AK35" i="1" s="1"/>
  <c r="AT94" i="1" l="1"/>
  <c r="AN94" i="1"/>
</calcChain>
</file>

<file path=xl/sharedStrings.xml><?xml version="1.0" encoding="utf-8"?>
<sst xmlns="http://schemas.openxmlformats.org/spreadsheetml/2006/main" count="845" uniqueCount="254">
  <si>
    <t>Export Komplet</t>
  </si>
  <si>
    <t/>
  </si>
  <si>
    <t>2.0</t>
  </si>
  <si>
    <t>False</t>
  </si>
  <si>
    <t>{b040afd6-4cd3-4ec7-a6b0-4212bda27d5e}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</si>
  <si>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</si>
  <si>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</si>
  <si>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</si>
  <si>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</si>
  <si>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</si>
  <si>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</si>
  <si>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</si>
  <si>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</si>
  <si>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Hores-r1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</si>
  <si>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</si>
  <si>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</si>
  <si>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PARKU PRED OBECNÝM ÚRADOM V OBCI VEĽKÝ HOREŠ</t>
  </si>
  <si>
    <t>JKSO:</t>
  </si>
  <si>
    <t>KS:</t>
  </si>
  <si>
    <t>Miesto:</t>
  </si>
  <si>
    <t>VEĽKÝ HOREŠ</t>
  </si>
  <si>
    <t>Dátum:</t>
  </si>
  <si>
    <t>5. 11. 2021</t>
  </si>
  <si>
    <t>Objednávateľ:</t>
  </si>
  <si>
    <t>IČO:</t>
  </si>
  <si>
    <t>OBEC VEĽKÝ HOREŠ, Obecný úrad, Družstevná 333, 076</t>
  </si>
  <si>
    <t>IČ DPH:</t>
  </si>
  <si>
    <t>Zhotoviteľ:</t>
  </si>
  <si>
    <t>Vyplň údaj</t>
  </si>
  <si>
    <t>Projektant:</t>
  </si>
  <si>
    <t>Ing. arch. Pavol Pirovits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</si>
  <si>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</si>
  <si>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</si>
  <si>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</si>
  <si>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</si>
  <si>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</si>
  <si>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</si>
  <si>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</si>
  <si>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</si>
  <si>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</si>
  <si>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</si>
  <si>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</si>
  <si>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</si>
  <si>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</si>
  <si>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</si>
  <si>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</si>
  <si>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</si>
  <si>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</si>
  <si>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</si>
  <si>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</si>
  <si>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</si>
  <si>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</si>
  <si>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</si>
  <si>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</si>
  <si>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</si>
  <si>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</si>
  <si>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</si>
  <si>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</si>
  <si>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</si>
  <si>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</si>
  <si>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</si>
  <si>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</si>
  <si>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</si>
  <si>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</si>
  <si>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</si>
  <si>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</si>
  <si>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</si>
  <si>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</si>
  <si>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</si>
  <si>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</si>
  <si>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</si>
  <si>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</si>
  <si>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</si>
  <si>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</si>
  <si>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</si>
  <si>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</si>
  <si>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</si>
  <si>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</si>
  <si>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</si>
  <si>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</si>
  <si>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</si>
  <si>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</si>
  <si>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</si>
  <si>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</si>
  <si>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</si>
  <si>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</si>
  <si>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</si>
  <si>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</si>
  <si>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</si>
  <si>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</si>
  <si>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</si>
  <si>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</si>
  <si>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</si>
  <si>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</si>
  <si>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</si>
  <si>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</si>
  <si>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9 - Ostatné konštrukcie a práce-búranie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</si>
  <si>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</si>
  <si>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</si>
  <si>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</si>
  <si>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</si>
  <si>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</si>
  <si>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</si>
  <si>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</si>
  <si>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</si>
  <si>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</si>
  <si>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</si>
  <si>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</si>
  <si>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</si>
  <si>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</si>
  <si>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</si>
  <si>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</si>
  <si>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</si>
  <si>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</si>
  <si>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</si>
  <si>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</si>
  <si>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</si>
  <si>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</si>
  <si>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</si>
  <si>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</si>
  <si>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</si>
  <si>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</si>
  <si>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</si>
  <si>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</si>
  <si>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</si>
  <si>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113107141.S</t>
  </si>
  <si>
    <t>Odstránenie krytu v ploche do 200 m2 asfaltového, hr. vrstvy do 50 mm,  -0,09800t</t>
  </si>
  <si>
    <t>m2</t>
  </si>
  <si>
    <t>4</t>
  </si>
  <si>
    <t>1171663444</t>
  </si>
  <si>
    <t>VV</t>
  </si>
  <si>
    <t>23</t>
  </si>
  <si>
    <t>113152130.S</t>
  </si>
  <si>
    <t>Frézovanie asf. podkladu alebo krytu bez prek., plochy do 500 m2, pruh š. do 0,5 m, hr. 50 mm  0,127 t</t>
  </si>
  <si>
    <t>-1751109173</t>
  </si>
  <si>
    <t>3</t>
  </si>
  <si>
    <t>113307122.S</t>
  </si>
  <si>
    <t>Odstránenie podkladu v ploche do 200 m2 z kameniva hrubého drveného, hr.100 do 200 mm,  -0,23500t</t>
  </si>
  <si>
    <t>936549975</t>
  </si>
  <si>
    <t>113307131.S</t>
  </si>
  <si>
    <t>Odstránenie podkladu v ploche do 200 m2 z betónu prostého, hr. vrstvy do 150 mm,  -0,22500t</t>
  </si>
  <si>
    <t>1130723831</t>
  </si>
  <si>
    <t>5</t>
  </si>
  <si>
    <t>181101102</t>
  </si>
  <si>
    <t>Úprava pláne v zárezoch v hornine 1-4 so zhutnením</t>
  </si>
  <si>
    <t>-641481979</t>
  </si>
  <si>
    <t>145+170+245</t>
  </si>
  <si>
    <t>Zakladanie</t>
  </si>
  <si>
    <t>6</t>
  </si>
  <si>
    <t>212752126.S</t>
  </si>
  <si>
    <t>Trativody z flexodrenážnych rúr DN 125</t>
  </si>
  <si>
    <t>m</t>
  </si>
  <si>
    <t>612596783</t>
  </si>
  <si>
    <t>7</t>
  </si>
  <si>
    <t>271573001.S</t>
  </si>
  <si>
    <t>Násyp pod základové konštrukcie so zhutnením zo štrkopiesku fr.0-32 mm</t>
  </si>
  <si>
    <t>m3</t>
  </si>
  <si>
    <t>-307802927</t>
  </si>
  <si>
    <t>Zvislé a kompletné konštrukcie</t>
  </si>
  <si>
    <t>8</t>
  </si>
  <si>
    <t>311271303</t>
  </si>
  <si>
    <t>Murivo nosné (m3) PREMAC 50x30x25 s betónovou výplňou hr. 300 mm</t>
  </si>
  <si>
    <t>42715135</t>
  </si>
  <si>
    <t>9</t>
  </si>
  <si>
    <t>311361825.S</t>
  </si>
  <si>
    <t>Výstuž pre murivo nosné z betónových debniacich tvárnic s betónovou výplňou z ocele B500 (10505)</t>
  </si>
  <si>
    <t>t</t>
  </si>
  <si>
    <t>-762806557</t>
  </si>
  <si>
    <t>45*0,000366+175*0,0003</t>
  </si>
  <si>
    <t>Vodorovné konštrukcie</t>
  </si>
  <si>
    <t>10</t>
  </si>
  <si>
    <t>451577877.S</t>
  </si>
  <si>
    <t>Podklad pod dlažbu v ploche vodorovnej alebo v sklone do 1:5 hr. od 30 do 100 mm zo štrkopiesku</t>
  </si>
  <si>
    <t>2019565001</t>
  </si>
  <si>
    <t>170+245</t>
  </si>
  <si>
    <t>Komunikácie</t>
  </si>
  <si>
    <t>11</t>
  </si>
  <si>
    <t>564221111.S</t>
  </si>
  <si>
    <t>Podklad alebo podsyp zo štrkopiesku s rozprestretím, vlhčením a zhutnením, po zhutnení hr. 80 mm</t>
  </si>
  <si>
    <t>-1546777047</t>
  </si>
  <si>
    <t>145</t>
  </si>
  <si>
    <t>12</t>
  </si>
  <si>
    <t>564851111.S</t>
  </si>
  <si>
    <t>Podklad zo štrkodrviny s rozprestretím a zhutnením, po zhutnení hr. 150 mm</t>
  </si>
  <si>
    <t>-1068277200</t>
  </si>
  <si>
    <t>13</t>
  </si>
  <si>
    <t>564851112.S</t>
  </si>
  <si>
    <t>Podklad zo štrkodrviny s rozprestretím a zhutnením, po zhutnení hr. 160 mm</t>
  </si>
  <si>
    <t>471699028</t>
  </si>
  <si>
    <t>14</t>
  </si>
  <si>
    <t>573211111.S</t>
  </si>
  <si>
    <t>Postrek asfaltový spojovací bez posypu kamenivom z asfaltu cestného v množstve 0,70 kg/m2</t>
  </si>
  <si>
    <t>-1081533926</t>
  </si>
  <si>
    <t>145+330</t>
  </si>
  <si>
    <t>15</t>
  </si>
  <si>
    <t>577144231.S</t>
  </si>
  <si>
    <t>Asfaltový betón vrstva obrusná AC 11 O v pruhu š. do 3 m z nemodifik. asfaltu tr. II, po zhutnení hr. 50 mm</t>
  </si>
  <si>
    <t>1669213025</t>
  </si>
  <si>
    <t>16</t>
  </si>
  <si>
    <t>596911161.S</t>
  </si>
  <si>
    <t>Kladenie betónovej zámkovej dlažby komunikácií pre peších hr. 80 mm pre peších do 50 m2 so zriadením lôžka z kameniva hr. 30 mm</t>
  </si>
  <si>
    <t>1933533891</t>
  </si>
  <si>
    <t>245+170</t>
  </si>
  <si>
    <t>Súčet</t>
  </si>
  <si>
    <t>17</t>
  </si>
  <si>
    <t>M</t>
  </si>
  <si>
    <t>592460008500.S</t>
  </si>
  <si>
    <t>Dlažba betónová zámková-80mm</t>
  </si>
  <si>
    <t>-282721010</t>
  </si>
  <si>
    <t>415*1,02 'Prepočítané koeficientom množstva</t>
  </si>
  <si>
    <t>Ostatné konštrukcie a práce-búranie</t>
  </si>
  <si>
    <t>18</t>
  </si>
  <si>
    <t>916561111</t>
  </si>
  <si>
    <t>Osadenie záhonového alebo parkového obrubníka betón., do lôžka z bet. pros. tr. C 12/15 s bočnou oporou</t>
  </si>
  <si>
    <t>-282088105</t>
  </si>
  <si>
    <t>30</t>
  </si>
  <si>
    <t>19</t>
  </si>
  <si>
    <t>592170002700</t>
  </si>
  <si>
    <t>Obrubník parkový, lxšxv 500x50x250 mm, sivá</t>
  </si>
  <si>
    <t>ks</t>
  </si>
  <si>
    <t>1262905420</t>
  </si>
  <si>
    <t>60</t>
  </si>
  <si>
    <t>60*1,01 'Prepočítané koeficientom množstva</t>
  </si>
  <si>
    <t>917862111</t>
  </si>
  <si>
    <t>Osadenie chodník. obrubníka betónového stojatého do lôžka z betónu prosteho tr. C 12/15 s bočnou oporou</t>
  </si>
  <si>
    <t>-438584052</t>
  </si>
  <si>
    <t>21</t>
  </si>
  <si>
    <t>592170003500</t>
  </si>
  <si>
    <t>Obrubník rovný, lxšxv 1000x100x200 mm, sivá</t>
  </si>
  <si>
    <t>112936721</t>
  </si>
  <si>
    <t>230*1,01 'Prepočítané koeficientom množstva</t>
  </si>
  <si>
    <t>22</t>
  </si>
  <si>
    <t>935114212.S</t>
  </si>
  <si>
    <t>Osadenie odvodňovacieho betónového žľabu plytkého s ochrannou hranou svetlej šírky 100 mm a s roštom triedy B 125</t>
  </si>
  <si>
    <t>-1557628356</t>
  </si>
  <si>
    <t>592270009600.S</t>
  </si>
  <si>
    <t>Odvodňovací žľab betónový plytký s ochrannou hranou, svetlej šírky 100 mm, dĺžky 1 m, výšky 100 mm, bez spádu</t>
  </si>
  <si>
    <t>-1780083151</t>
  </si>
  <si>
    <t>24</t>
  </si>
  <si>
    <t>592270011800.S</t>
  </si>
  <si>
    <t>Mriežkový rošt, štrbiny 30x10 mm, dĺ. 1 m, B 125, s rýchlouzáverom, pozinkovaná oceľ, pre žľaby betónové s ochrannou hranou svetlej šírky 100 mm</t>
  </si>
  <si>
    <t>-1833262566</t>
  </si>
  <si>
    <t>25</t>
  </si>
  <si>
    <t>935114234.S</t>
  </si>
  <si>
    <t>Osadenie odvodňovacieho betónového žľabu plytkého s ochrannou hranou svetlej šírky 200 mm a s roštom triedy D 400</t>
  </si>
  <si>
    <t>1981162649</t>
  </si>
  <si>
    <t>26</t>
  </si>
  <si>
    <t>592270016100.S</t>
  </si>
  <si>
    <t>Odvodňovací žľab betónový plytký s ochrannou hranou, svetlej šírky 200 mm, dĺžky 1 m, výšky 100 mm, bez spádu</t>
  </si>
  <si>
    <t>-87633946</t>
  </si>
  <si>
    <t>27</t>
  </si>
  <si>
    <t>592270016600.S</t>
  </si>
  <si>
    <t>Mriežkový rošt, štrbiny 30x10 mm, dĺ. 1 m, D 400, pozinkovaný s rychlouzáverom, pre žľaby betónové s ochrannou hranou svetlej šírky 200 mm</t>
  </si>
  <si>
    <t>-927160143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</si>
</sst>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4" fontId="24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05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36" t="s">
        <v>13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19"/>
      <c r="BE5" s="233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37" t="s">
        <v>16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19"/>
      <c r="BE6" s="234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34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34"/>
      <c r="BS8" s="16" t="s">
        <v>6</v>
      </c>
    </row>
    <row r="9" spans="1:74" s="1" customFormat="1" ht="14.45" customHeight="1">
      <c r="B9" s="19"/>
      <c r="AR9" s="19"/>
      <c r="BE9" s="234"/>
      <c r="BS9" s="16" t="s">
        <v>6</v>
      </c>
    </row>
    <row r="10" spans="1:74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34"/>
      <c r="BS10" s="16" t="s">
        <v>6</v>
      </c>
    </row>
    <row r="11" spans="1:74" s="1" customFormat="1" ht="18.399999999999999" customHeight="1">
      <c r="B11" s="19"/>
      <c r="E11" s="24" t="s">
        <v>25</v>
      </c>
      <c r="AK11" s="26" t="s">
        <v>26</v>
      </c>
      <c r="AN11" s="24" t="s">
        <v>1</v>
      </c>
      <c r="AR11" s="19"/>
      <c r="BE11" s="234"/>
      <c r="BS11" s="16" t="s">
        <v>6</v>
      </c>
    </row>
    <row r="12" spans="1:74" s="1" customFormat="1" ht="6.95" customHeight="1">
      <c r="B12" s="19"/>
      <c r="AR12" s="19"/>
      <c r="BE12" s="234"/>
      <c r="BS12" s="16" t="s">
        <v>6</v>
      </c>
    </row>
    <row r="13" spans="1:74" s="1" customFormat="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234"/>
      <c r="BS13" s="16" t="s">
        <v>6</v>
      </c>
    </row>
    <row r="14" spans="1:74" ht="12.75">
      <c r="B14" s="19"/>
      <c r="E14" s="238" t="s">
        <v>28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6" t="s">
        <v>26</v>
      </c>
      <c r="AN14" s="28" t="s">
        <v>28</v>
      </c>
      <c r="AR14" s="19"/>
      <c r="BE14" s="234"/>
      <c r="BS14" s="16" t="s">
        <v>6</v>
      </c>
    </row>
    <row r="15" spans="1:74" s="1" customFormat="1" ht="6.95" customHeight="1">
      <c r="B15" s="19"/>
      <c r="AR15" s="19"/>
      <c r="BE15" s="234"/>
      <c r="BS15" s="16" t="s">
        <v>3</v>
      </c>
    </row>
    <row r="16" spans="1:74" s="1" customFormat="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234"/>
      <c r="BS16" s="16" t="s">
        <v>3</v>
      </c>
    </row>
    <row r="17" spans="1:71" s="1" customFormat="1" ht="18.399999999999999" customHeight="1">
      <c r="B17" s="19"/>
      <c r="E17" s="24" t="s">
        <v>30</v>
      </c>
      <c r="AK17" s="26" t="s">
        <v>26</v>
      </c>
      <c r="AN17" s="24" t="s">
        <v>1</v>
      </c>
      <c r="AR17" s="19"/>
      <c r="BE17" s="234"/>
      <c r="BS17" s="16" t="s">
        <v>31</v>
      </c>
    </row>
    <row r="18" spans="1:71" s="1" customFormat="1" ht="6.95" customHeight="1">
      <c r="B18" s="19"/>
      <c r="AR18" s="19"/>
      <c r="BE18" s="234"/>
      <c r="BS18" s="16" t="s">
        <v>6</v>
      </c>
    </row>
    <row r="19" spans="1:71" s="1" customFormat="1" ht="12" customHeight="1">
      <c r="B19" s="19"/>
      <c r="D19" s="26" t="s">
        <v>32</v>
      </c>
      <c r="AK19" s="26" t="s">
        <v>24</v>
      </c>
      <c r="AN19" s="24" t="s">
        <v>1</v>
      </c>
      <c r="AR19" s="19"/>
      <c r="BE19" s="234"/>
      <c r="BS19" s="16" t="s">
        <v>6</v>
      </c>
    </row>
    <row r="20" spans="1:71" s="1" customFormat="1" ht="18.399999999999999" customHeight="1">
      <c r="B20" s="19"/>
      <c r="E20" s="24" t="s">
        <v>33</v>
      </c>
      <c r="AK20" s="26" t="s">
        <v>26</v>
      </c>
      <c r="AN20" s="24" t="s">
        <v>1</v>
      </c>
      <c r="AR20" s="19"/>
      <c r="BE20" s="234"/>
      <c r="BS20" s="16" t="s">
        <v>31</v>
      </c>
    </row>
    <row r="21" spans="1:71" s="1" customFormat="1" ht="6.95" customHeight="1">
      <c r="B21" s="19"/>
      <c r="AR21" s="19"/>
      <c r="BE21" s="234"/>
    </row>
    <row r="22" spans="1:71" s="1" customFormat="1" ht="12" customHeight="1">
      <c r="B22" s="19"/>
      <c r="D22" s="26" t="s">
        <v>34</v>
      </c>
      <c r="AR22" s="19"/>
      <c r="BE22" s="234"/>
    </row>
    <row r="23" spans="1:71" s="1" customFormat="1" ht="16.5" customHeight="1">
      <c r="B23" s="19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19"/>
      <c r="BE23" s="234"/>
    </row>
    <row r="24" spans="1:71" s="1" customFormat="1" ht="6.95" customHeight="1">
      <c r="B24" s="19"/>
      <c r="AR24" s="19"/>
      <c r="BE24" s="234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4"/>
    </row>
    <row r="26" spans="1:71" s="2" customFormat="1" ht="25.9" customHeight="1">
      <c r="A26" s="31"/>
      <c r="B26" s="32"/>
      <c r="C26" s="31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1">
        <f>ROUND(AG94,2)</f>
        <v>0</v>
      </c>
      <c r="AL26" s="242"/>
      <c r="AM26" s="242"/>
      <c r="AN26" s="242"/>
      <c r="AO26" s="242"/>
      <c r="AP26" s="31"/>
      <c r="AQ26" s="31"/>
      <c r="AR26" s="32"/>
      <c r="BE26" s="234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34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43" t="s">
        <v>36</v>
      </c>
      <c r="M28" s="243"/>
      <c r="N28" s="243"/>
      <c r="O28" s="243"/>
      <c r="P28" s="243"/>
      <c r="Q28" s="31"/>
      <c r="R28" s="31"/>
      <c r="S28" s="31"/>
      <c r="T28" s="31"/>
      <c r="U28" s="31"/>
      <c r="V28" s="31"/>
      <c r="W28" s="243" t="s">
        <v>37</v>
      </c>
      <c r="X28" s="243"/>
      <c r="Y28" s="243"/>
      <c r="Z28" s="243"/>
      <c r="AA28" s="243"/>
      <c r="AB28" s="243"/>
      <c r="AC28" s="243"/>
      <c r="AD28" s="243"/>
      <c r="AE28" s="243"/>
      <c r="AF28" s="31"/>
      <c r="AG28" s="31"/>
      <c r="AH28" s="31"/>
      <c r="AI28" s="31"/>
      <c r="AJ28" s="31"/>
      <c r="AK28" s="243" t="s">
        <v>38</v>
      </c>
      <c r="AL28" s="243"/>
      <c r="AM28" s="243"/>
      <c r="AN28" s="243"/>
      <c r="AO28" s="243"/>
      <c r="AP28" s="31"/>
      <c r="AQ28" s="31"/>
      <c r="AR28" s="32"/>
      <c r="BE28" s="234"/>
    </row>
    <row r="29" spans="1:71" s="3" customFormat="1" ht="14.45" customHeight="1">
      <c r="B29" s="36"/>
      <c r="D29" s="26" t="s">
        <v>39</v>
      </c>
      <c r="F29" s="37" t="s">
        <v>40</v>
      </c>
      <c r="L29" s="228">
        <v>0.2</v>
      </c>
      <c r="M29" s="227"/>
      <c r="N29" s="227"/>
      <c r="O29" s="227"/>
      <c r="P29" s="227"/>
      <c r="W29" s="226">
        <f>ROUND(AZ94, 2)</f>
        <v>0</v>
      </c>
      <c r="X29" s="227"/>
      <c r="Y29" s="227"/>
      <c r="Z29" s="227"/>
      <c r="AA29" s="227"/>
      <c r="AB29" s="227"/>
      <c r="AC29" s="227"/>
      <c r="AD29" s="227"/>
      <c r="AE29" s="227"/>
      <c r="AK29" s="226">
        <f>ROUND(AV94, 2)</f>
        <v>0</v>
      </c>
      <c r="AL29" s="227"/>
      <c r="AM29" s="227"/>
      <c r="AN29" s="227"/>
      <c r="AO29" s="227"/>
      <c r="AR29" s="36"/>
      <c r="BE29" s="235"/>
    </row>
    <row r="30" spans="1:71" s="3" customFormat="1" ht="14.45" customHeight="1">
      <c r="B30" s="36"/>
      <c r="F30" s="37" t="s">
        <v>41</v>
      </c>
      <c r="L30" s="228">
        <v>0.2</v>
      </c>
      <c r="M30" s="227"/>
      <c r="N30" s="227"/>
      <c r="O30" s="227"/>
      <c r="P30" s="227"/>
      <c r="W30" s="226">
        <f>ROUND(BA94, 2)</f>
        <v>0</v>
      </c>
      <c r="X30" s="227"/>
      <c r="Y30" s="227"/>
      <c r="Z30" s="227"/>
      <c r="AA30" s="227"/>
      <c r="AB30" s="227"/>
      <c r="AC30" s="227"/>
      <c r="AD30" s="227"/>
      <c r="AE30" s="227"/>
      <c r="AK30" s="226">
        <f>ROUND(AW94, 2)</f>
        <v>0</v>
      </c>
      <c r="AL30" s="227"/>
      <c r="AM30" s="227"/>
      <c r="AN30" s="227"/>
      <c r="AO30" s="227"/>
      <c r="AR30" s="36"/>
      <c r="BE30" s="235"/>
    </row>
    <row r="31" spans="1:71" s="3" customFormat="1" ht="14.45" hidden="1" customHeight="1">
      <c r="B31" s="36"/>
      <c r="F31" s="26" t="s">
        <v>42</v>
      </c>
      <c r="L31" s="228">
        <v>0.2</v>
      </c>
      <c r="M31" s="227"/>
      <c r="N31" s="227"/>
      <c r="O31" s="227"/>
      <c r="P31" s="227"/>
      <c r="W31" s="226">
        <f>ROUND(BB94, 2)</f>
        <v>0</v>
      </c>
      <c r="X31" s="227"/>
      <c r="Y31" s="227"/>
      <c r="Z31" s="227"/>
      <c r="AA31" s="227"/>
      <c r="AB31" s="227"/>
      <c r="AC31" s="227"/>
      <c r="AD31" s="227"/>
      <c r="AE31" s="227"/>
      <c r="AK31" s="226">
        <v>0</v>
      </c>
      <c r="AL31" s="227"/>
      <c r="AM31" s="227"/>
      <c r="AN31" s="227"/>
      <c r="AO31" s="227"/>
      <c r="AR31" s="36"/>
      <c r="BE31" s="235"/>
    </row>
    <row r="32" spans="1:71" s="3" customFormat="1" ht="14.45" hidden="1" customHeight="1">
      <c r="B32" s="36"/>
      <c r="F32" s="26" t="s">
        <v>43</v>
      </c>
      <c r="L32" s="228">
        <v>0.2</v>
      </c>
      <c r="M32" s="227"/>
      <c r="N32" s="227"/>
      <c r="O32" s="227"/>
      <c r="P32" s="227"/>
      <c r="W32" s="226">
        <f>ROUND(BC94, 2)</f>
        <v>0</v>
      </c>
      <c r="X32" s="227"/>
      <c r="Y32" s="227"/>
      <c r="Z32" s="227"/>
      <c r="AA32" s="227"/>
      <c r="AB32" s="227"/>
      <c r="AC32" s="227"/>
      <c r="AD32" s="227"/>
      <c r="AE32" s="227"/>
      <c r="AK32" s="226">
        <v>0</v>
      </c>
      <c r="AL32" s="227"/>
      <c r="AM32" s="227"/>
      <c r="AN32" s="227"/>
      <c r="AO32" s="227"/>
      <c r="AR32" s="36"/>
      <c r="BE32" s="235"/>
    </row>
    <row r="33" spans="1:57" s="3" customFormat="1" ht="14.45" hidden="1" customHeight="1">
      <c r="B33" s="36"/>
      <c r="F33" s="37" t="s">
        <v>44</v>
      </c>
      <c r="L33" s="228">
        <v>0</v>
      </c>
      <c r="M33" s="227"/>
      <c r="N33" s="227"/>
      <c r="O33" s="227"/>
      <c r="P33" s="227"/>
      <c r="W33" s="226">
        <f>ROUND(BD94, 2)</f>
        <v>0</v>
      </c>
      <c r="X33" s="227"/>
      <c r="Y33" s="227"/>
      <c r="Z33" s="227"/>
      <c r="AA33" s="227"/>
      <c r="AB33" s="227"/>
      <c r="AC33" s="227"/>
      <c r="AD33" s="227"/>
      <c r="AE33" s="227"/>
      <c r="AK33" s="226">
        <v>0</v>
      </c>
      <c r="AL33" s="227"/>
      <c r="AM33" s="227"/>
      <c r="AN33" s="227"/>
      <c r="AO33" s="227"/>
      <c r="AR33" s="36"/>
      <c r="BE33" s="235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34"/>
    </row>
    <row r="35" spans="1:57" s="2" customFormat="1" ht="25.9" customHeight="1">
      <c r="A35" s="31"/>
      <c r="B35" s="32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229" t="s">
        <v>47</v>
      </c>
      <c r="Y35" s="230"/>
      <c r="Z35" s="230"/>
      <c r="AA35" s="230"/>
      <c r="AB35" s="230"/>
      <c r="AC35" s="40"/>
      <c r="AD35" s="40"/>
      <c r="AE35" s="40"/>
      <c r="AF35" s="40"/>
      <c r="AG35" s="40"/>
      <c r="AH35" s="40"/>
      <c r="AI35" s="40"/>
      <c r="AJ35" s="40"/>
      <c r="AK35" s="231">
        <f>SUM(AK26:AK33)</f>
        <v>0</v>
      </c>
      <c r="AL35" s="230"/>
      <c r="AM35" s="230"/>
      <c r="AN35" s="230"/>
      <c r="AO35" s="232"/>
      <c r="AP35" s="38"/>
      <c r="AQ35" s="38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1"/>
      <c r="B60" s="32"/>
      <c r="C60" s="31"/>
      <c r="D60" s="45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5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5" t="s">
        <v>50</v>
      </c>
      <c r="AI60" s="34"/>
      <c r="AJ60" s="34"/>
      <c r="AK60" s="34"/>
      <c r="AL60" s="34"/>
      <c r="AM60" s="45" t="s">
        <v>51</v>
      </c>
      <c r="AN60" s="34"/>
      <c r="AO60" s="34"/>
      <c r="AP60" s="31"/>
      <c r="AQ60" s="31"/>
      <c r="AR60" s="32"/>
      <c r="BE60" s="31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1"/>
      <c r="B64" s="32"/>
      <c r="C64" s="31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31"/>
      <c r="AQ64" s="31"/>
      <c r="AR64" s="32"/>
      <c r="BE64" s="31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1"/>
      <c r="B75" s="32"/>
      <c r="C75" s="31"/>
      <c r="D75" s="45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5" t="s">
        <v>50</v>
      </c>
      <c r="AI75" s="34"/>
      <c r="AJ75" s="34"/>
      <c r="AK75" s="34"/>
      <c r="AL75" s="34"/>
      <c r="AM75" s="45" t="s">
        <v>51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  <c r="BE77" s="31"/>
    </row>
    <row r="81" spans="1:90" s="2" customFormat="1" ht="6.95" customHeight="1">
      <c r="A81" s="31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  <c r="BE81" s="31"/>
    </row>
    <row r="82" spans="1:90" s="2" customFormat="1" ht="24.95" customHeight="1">
      <c r="A82" s="31"/>
      <c r="B82" s="32"/>
      <c r="C82" s="20" t="s">
        <v>54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0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0" s="4" customFormat="1" ht="12" customHeight="1">
      <c r="B84" s="51"/>
      <c r="C84" s="26" t="s">
        <v>12</v>
      </c>
      <c r="L84" s="4" t="str">
        <f>K5</f>
        <v>Hores-r1</v>
      </c>
      <c r="AR84" s="51"/>
    </row>
    <row r="85" spans="1:90" s="5" customFormat="1" ht="36.950000000000003" customHeight="1">
      <c r="B85" s="52"/>
      <c r="C85" s="53" t="s">
        <v>15</v>
      </c>
      <c r="L85" s="217" t="str">
        <f>K6</f>
        <v>REVITALIZÁCIA PARKU PRED OBECNÝM ÚRADOM V OBCI VEĽKÝ HOREŠ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52"/>
    </row>
    <row r="86" spans="1:90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0" s="2" customFormat="1" ht="12" customHeight="1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4" t="str">
        <f>IF(K8="","",K8)</f>
        <v>VEĽKÝ HOREŠ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19" t="str">
        <f>IF(AN8= "","",AN8)</f>
        <v>5. 11. 2021</v>
      </c>
      <c r="AN87" s="219"/>
      <c r="AO87" s="31"/>
      <c r="AP87" s="31"/>
      <c r="AQ87" s="31"/>
      <c r="AR87" s="32"/>
      <c r="BE87" s="31"/>
    </row>
    <row r="88" spans="1:90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0" s="2" customFormat="1" ht="15.2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OBEC VEĽKÝ HOREŠ, Obecný úrad, Družstevná 333, 076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20" t="str">
        <f>IF(E17="","",E17)</f>
        <v>Ing. arch. Pavol Pirovits</v>
      </c>
      <c r="AN89" s="221"/>
      <c r="AO89" s="221"/>
      <c r="AP89" s="221"/>
      <c r="AQ89" s="31"/>
      <c r="AR89" s="32"/>
      <c r="AS89" s="222" t="s">
        <v>55</v>
      </c>
      <c r="AT89" s="22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1"/>
    </row>
    <row r="90" spans="1:90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32</v>
      </c>
      <c r="AJ90" s="31"/>
      <c r="AK90" s="31"/>
      <c r="AL90" s="31"/>
      <c r="AM90" s="220" t="str">
        <f>IF(E20="","",E20)</f>
        <v xml:space="preserve"> </v>
      </c>
      <c r="AN90" s="221"/>
      <c r="AO90" s="221"/>
      <c r="AP90" s="221"/>
      <c r="AQ90" s="31"/>
      <c r="AR90" s="32"/>
      <c r="AS90" s="224"/>
      <c r="AT90" s="22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1"/>
    </row>
    <row r="91" spans="1:90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4"/>
      <c r="AT91" s="22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1"/>
    </row>
    <row r="92" spans="1:90" s="2" customFormat="1" ht="29.25" customHeight="1">
      <c r="A92" s="31"/>
      <c r="B92" s="32"/>
      <c r="C92" s="207" t="s">
        <v>56</v>
      </c>
      <c r="D92" s="208"/>
      <c r="E92" s="208"/>
      <c r="F92" s="208"/>
      <c r="G92" s="208"/>
      <c r="H92" s="60"/>
      <c r="I92" s="209" t="s">
        <v>57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58</v>
      </c>
      <c r="AH92" s="208"/>
      <c r="AI92" s="208"/>
      <c r="AJ92" s="208"/>
      <c r="AK92" s="208"/>
      <c r="AL92" s="208"/>
      <c r="AM92" s="208"/>
      <c r="AN92" s="209" t="s">
        <v>59</v>
      </c>
      <c r="AO92" s="208"/>
      <c r="AP92" s="211"/>
      <c r="AQ92" s="61" t="s">
        <v>60</v>
      </c>
      <c r="AR92" s="32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1"/>
    </row>
    <row r="93" spans="1:90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1"/>
    </row>
    <row r="94" spans="1:90" s="6" customFormat="1" ht="32.450000000000003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5">
        <f>ROUND(AG95,2)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74</v>
      </c>
      <c r="BT94" s="77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0" s="7" customFormat="1" ht="37.5" customHeight="1">
      <c r="A95" s="78" t="s">
        <v>78</v>
      </c>
      <c r="B95" s="79"/>
      <c r="C95" s="80"/>
      <c r="D95" s="214" t="s">
        <v>13</v>
      </c>
      <c r="E95" s="214"/>
      <c r="F95" s="214"/>
      <c r="G95" s="214"/>
      <c r="H95" s="214"/>
      <c r="I95" s="81"/>
      <c r="J95" s="214" t="s">
        <v>16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'Hores-r1 - REVITALIZÁCIA ...'!J30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82" t="s">
        <v>79</v>
      </c>
      <c r="AR95" s="79"/>
      <c r="AS95" s="83">
        <v>0</v>
      </c>
      <c r="AT95" s="84">
        <f>ROUND(SUM(AV95:AW95),2)</f>
        <v>0</v>
      </c>
      <c r="AU95" s="85">
        <f>'Hores-r1 - REVITALIZÁCIA ...'!P129</f>
        <v>0</v>
      </c>
      <c r="AV95" s="84">
        <f>'Hores-r1 - REVITALIZÁCIA ...'!J33</f>
        <v>0</v>
      </c>
      <c r="AW95" s="84">
        <f>'Hores-r1 - REVITALIZÁCIA ...'!J34</f>
        <v>0</v>
      </c>
      <c r="AX95" s="84">
        <f>'Hores-r1 - REVITALIZÁCIA ...'!J35</f>
        <v>0</v>
      </c>
      <c r="AY95" s="84">
        <f>'Hores-r1 - REVITALIZÁCIA ...'!J36</f>
        <v>0</v>
      </c>
      <c r="AZ95" s="84">
        <f>'Hores-r1 - REVITALIZÁCIA ...'!F33</f>
        <v>0</v>
      </c>
      <c r="BA95" s="84">
        <f>'Hores-r1 - REVITALIZÁCIA ...'!F34</f>
        <v>0</v>
      </c>
      <c r="BB95" s="84">
        <f>'Hores-r1 - REVITALIZÁCIA ...'!F35</f>
        <v>0</v>
      </c>
      <c r="BC95" s="84">
        <f>'Hores-r1 - REVITALIZÁCIA ...'!F36</f>
        <v>0</v>
      </c>
      <c r="BD95" s="86">
        <f>'Hores-r1 - REVITALIZÁCIA ...'!F37</f>
        <v>0</v>
      </c>
      <c r="BT95" s="87" t="s">
        <v>80</v>
      </c>
      <c r="BU95" s="87" t="s">
        <v>81</v>
      </c>
      <c r="BV95" s="87" t="s">
        <v>76</v>
      </c>
      <c r="BW95" s="87" t="s">
        <v>4</v>
      </c>
      <c r="BX95" s="87" t="s">
        <v>77</v>
      </c>
      <c r="CL95" s="87" t="s">
        <v>1</v>
      </c>
    </row>
    <row r="96" spans="1:90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Hores-r1 - REVITALIZÁCIA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tabSelected="1" topLeftCell="A140" workbookViewId="0">
      <selection activeCell="J10" sqref="J1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6" t="s">
        <v>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1:46" s="1" customFormat="1" ht="24.95" customHeight="1">
      <c r="B4" s="19"/>
      <c r="D4" s="20" t="s">
        <v>82</v>
      </c>
      <c r="L4" s="19"/>
      <c r="M4" s="88" t="s">
        <v>9</v>
      </c>
      <c r="AT4" s="16" t="s">
        <v>3</v>
      </c>
    </row>
    <row r="5" spans="1:46" s="1" customFormat="1" ht="6.95" customHeight="1">
      <c r="B5" s="19"/>
      <c r="L5" s="19"/>
    </row>
    <row r="6" spans="1:46" s="2" customFormat="1" ht="12" customHeight="1">
      <c r="A6" s="31"/>
      <c r="B6" s="32"/>
      <c r="C6" s="31"/>
      <c r="D6" s="26" t="s">
        <v>15</v>
      </c>
      <c r="E6" s="31"/>
      <c r="F6" s="31"/>
      <c r="G6" s="31"/>
      <c r="H6" s="31"/>
      <c r="I6" s="31"/>
      <c r="J6" s="31"/>
      <c r="K6" s="31"/>
      <c r="L6" s="42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30" customHeight="1">
      <c r="A7" s="31"/>
      <c r="B7" s="32"/>
      <c r="C7" s="31"/>
      <c r="D7" s="31"/>
      <c r="E7" s="217" t="s">
        <v>16</v>
      </c>
      <c r="F7" s="246"/>
      <c r="G7" s="246"/>
      <c r="H7" s="246"/>
      <c r="I7" s="31"/>
      <c r="J7" s="31"/>
      <c r="K7" s="31"/>
      <c r="L7" s="42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2"/>
      <c r="C9" s="31"/>
      <c r="D9" s="26" t="s">
        <v>17</v>
      </c>
      <c r="E9" s="31"/>
      <c r="F9" s="24" t="s">
        <v>1</v>
      </c>
      <c r="G9" s="31"/>
      <c r="H9" s="31"/>
      <c r="I9" s="26" t="s">
        <v>18</v>
      </c>
      <c r="J9" s="24" t="s">
        <v>1</v>
      </c>
      <c r="K9" s="31"/>
      <c r="L9" s="4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2"/>
      <c r="C10" s="31"/>
      <c r="D10" s="26" t="s">
        <v>19</v>
      </c>
      <c r="E10" s="31"/>
      <c r="F10" s="24" t="s">
        <v>20</v>
      </c>
      <c r="G10" s="31"/>
      <c r="H10" s="31"/>
      <c r="I10" s="26" t="s">
        <v>21</v>
      </c>
      <c r="J10" s="55"/>
      <c r="K10" s="31"/>
      <c r="L10" s="4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23</v>
      </c>
      <c r="E12" s="31"/>
      <c r="F12" s="31"/>
      <c r="G12" s="31"/>
      <c r="H12" s="31"/>
      <c r="I12" s="26" t="s">
        <v>24</v>
      </c>
      <c r="J12" s="24" t="s">
        <v>1</v>
      </c>
      <c r="K12" s="31"/>
      <c r="L12" s="4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2"/>
      <c r="C13" s="31"/>
      <c r="D13" s="31"/>
      <c r="E13" s="24" t="s">
        <v>25</v>
      </c>
      <c r="F13" s="31"/>
      <c r="G13" s="31"/>
      <c r="H13" s="31"/>
      <c r="I13" s="26" t="s">
        <v>26</v>
      </c>
      <c r="J13" s="24" t="s">
        <v>1</v>
      </c>
      <c r="K13" s="31"/>
      <c r="L13" s="4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2"/>
      <c r="C15" s="31"/>
      <c r="D15" s="26" t="s">
        <v>27</v>
      </c>
      <c r="E15" s="31"/>
      <c r="F15" s="31"/>
      <c r="G15" s="31"/>
      <c r="H15" s="31"/>
      <c r="I15" s="26" t="s">
        <v>24</v>
      </c>
      <c r="J15" s="27" t="str">
        <f>'Rekapitulácia stavby'!AN13</f>
        <v>Vyplň údaj</v>
      </c>
      <c r="K15" s="31"/>
      <c r="L15" s="4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2"/>
      <c r="C16" s="31"/>
      <c r="D16" s="31"/>
      <c r="E16" s="247" t="str">
        <f>'Rekapitulácia stavby'!E14</f>
        <v>Vyplň údaj</v>
      </c>
      <c r="F16" s="236"/>
      <c r="G16" s="236"/>
      <c r="H16" s="236"/>
      <c r="I16" s="26" t="s">
        <v>26</v>
      </c>
      <c r="J16" s="27" t="str">
        <f>'Rekapitulácia stavby'!AN14</f>
        <v>Vyplň údaj</v>
      </c>
      <c r="K16" s="31"/>
      <c r="L16" s="4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52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52" s="2" customFormat="1" ht="12" customHeight="1">
      <c r="A18" s="31"/>
      <c r="B18" s="32"/>
      <c r="C18" s="31"/>
      <c r="D18" s="26" t="s">
        <v>29</v>
      </c>
      <c r="E18" s="31"/>
      <c r="F18" s="31"/>
      <c r="G18" s="31"/>
      <c r="H18" s="31"/>
      <c r="I18" s="26" t="s">
        <v>24</v>
      </c>
      <c r="J18" s="24" t="s">
        <v>1</v>
      </c>
      <c r="K18" s="31"/>
      <c r="L18" s="4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52" s="2" customFormat="1" ht="18" customHeight="1">
      <c r="A19" s="31"/>
      <c r="B19" s="32"/>
      <c r="C19" s="31"/>
      <c r="D19" s="31"/>
      <c r="E19" s="24" t="s">
        <v>30</v>
      </c>
      <c r="F19" s="31"/>
      <c r="G19" s="31"/>
      <c r="H19" s="31"/>
      <c r="I19" s="26" t="s">
        <v>26</v>
      </c>
      <c r="J19" s="24" t="s">
        <v>1</v>
      </c>
      <c r="K19" s="31"/>
      <c r="L19" s="4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52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52" s="2" customFormat="1" ht="12" customHeight="1">
      <c r="A21" s="31"/>
      <c r="B21" s="32"/>
      <c r="C21" s="31"/>
      <c r="D21" s="26" t="s">
        <v>32</v>
      </c>
      <c r="E21" s="31"/>
      <c r="F21" s="31"/>
      <c r="G21" s="31"/>
      <c r="H21" s="31"/>
      <c r="I21" s="26" t="s">
        <v>24</v>
      </c>
      <c r="J21" s="24" t="str">
        <f>IF('Rekapitulácia stavby'!AN19="","",'Rekapitulácia stavby'!AN19)</f>
        <v/>
      </c>
      <c r="K21" s="31"/>
      <c r="L21" s="4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52" s="2" customFormat="1" ht="18" customHeight="1">
      <c r="A22" s="31"/>
      <c r="B22" s="32"/>
      <c r="C22" s="31"/>
      <c r="D22" s="31"/>
      <c r="E22" s="24" t="str">
        <f>IF('Rekapitulácia stavby'!E20="","",'Rekapitulácia stavby'!E20)</f>
        <v xml:space="preserve"> </v>
      </c>
      <c r="F22" s="31"/>
      <c r="G22" s="31"/>
      <c r="H22" s="31"/>
      <c r="I22" s="26" t="s">
        <v>26</v>
      </c>
      <c r="J22" s="24" t="str">
        <f>IF('Rekapitulácia stavby'!AN20="","",'Rekapitulácia stavby'!AN20)</f>
        <v/>
      </c>
      <c r="K22" s="31"/>
      <c r="L22" s="4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52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52" s="2" customFormat="1" ht="12" customHeight="1">
      <c r="A24" s="31"/>
      <c r="B24" s="32"/>
      <c r="C24" s="31"/>
      <c r="D24" s="26" t="s">
        <v>34</v>
      </c>
      <c r="E24" s="31"/>
      <c r="F24" s="31"/>
      <c r="G24" s="31"/>
      <c r="H24" s="31"/>
      <c r="I24" s="31"/>
      <c r="J24" s="31"/>
      <c r="K24" s="31"/>
      <c r="L24" s="4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52" s="8" customFormat="1" ht="16.5" customHeight="1">
      <c r="A25" s="89"/>
      <c r="B25" s="90"/>
      <c r="C25" s="89"/>
      <c r="D25" s="89"/>
      <c r="E25" s="240" t="s">
        <v>1</v>
      </c>
      <c r="F25" s="240"/>
      <c r="G25" s="240"/>
      <c r="H25" s="240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52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52" s="2" customFormat="1" ht="6.95" customHeight="1">
      <c r="A27" s="31"/>
      <c r="B27" s="32"/>
      <c r="C27" s="31"/>
      <c r="D27" s="66"/>
      <c r="E27" s="66"/>
      <c r="F27" s="66"/>
      <c r="G27" s="66"/>
      <c r="H27" s="66"/>
      <c r="I27" s="66"/>
      <c r="J27" s="66"/>
      <c r="K27" s="66"/>
      <c r="L27" s="4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52" s="2" customFormat="1" ht="14.45" customHeight="1">
      <c r="A28" s="31"/>
      <c r="B28" s="32"/>
      <c r="C28" s="31"/>
      <c r="D28" s="24" t="s">
        <v>83</v>
      </c>
      <c r="E28" s="31"/>
      <c r="F28" s="31"/>
      <c r="G28" s="31"/>
      <c r="H28" s="31"/>
      <c r="I28" s="31"/>
      <c r="J28" s="92">
        <f>J94</f>
        <v>0</v>
      </c>
      <c r="K28" s="31"/>
      <c r="L28" s="4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52" s="2" customFormat="1" ht="14.45" customHeight="1">
      <c r="A29" s="31"/>
      <c r="B29" s="32"/>
      <c r="C29" s="31"/>
      <c r="D29" s="93" t="s">
        <v>84</v>
      </c>
      <c r="E29" s="31"/>
      <c r="F29" s="31"/>
      <c r="G29" s="31"/>
      <c r="H29" s="31"/>
      <c r="I29" s="31"/>
      <c r="J29" s="92">
        <f>J104</f>
        <v>0</v>
      </c>
      <c r="K29" s="31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2" customFormat="1" ht="25.35" customHeight="1">
      <c r="A30" s="31"/>
      <c r="B30" s="32"/>
      <c r="C30" s="31"/>
      <c r="D30" s="96" t="s">
        <v>35</v>
      </c>
      <c r="E30" s="31"/>
      <c r="F30" s="31"/>
      <c r="G30" s="31"/>
      <c r="H30" s="31"/>
      <c r="I30" s="31"/>
      <c r="J30" s="71">
        <f>ROUND(J28 + J29, 2)</f>
        <v>0</v>
      </c>
      <c r="K30" s="31"/>
      <c r="L30" s="9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2" customFormat="1" ht="6.95" customHeight="1">
      <c r="A31" s="31"/>
      <c r="B31" s="32"/>
      <c r="C31" s="31"/>
      <c r="D31" s="66"/>
      <c r="E31" s="66"/>
      <c r="F31" s="66"/>
      <c r="G31" s="66"/>
      <c r="H31" s="66"/>
      <c r="I31" s="66"/>
      <c r="J31" s="66"/>
      <c r="K31" s="66"/>
      <c r="L31" s="4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52" s="2" customFormat="1" ht="14.45" customHeight="1">
      <c r="A32" s="31"/>
      <c r="B32" s="32"/>
      <c r="C32" s="31"/>
      <c r="D32" s="31"/>
      <c r="E32" s="31"/>
      <c r="F32" s="35" t="s">
        <v>37</v>
      </c>
      <c r="G32" s="31"/>
      <c r="H32" s="31"/>
      <c r="I32" s="35" t="s">
        <v>36</v>
      </c>
      <c r="J32" s="35" t="s">
        <v>38</v>
      </c>
      <c r="K32" s="31"/>
      <c r="L32" s="4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52" s="2" customFormat="1" ht="14.45" customHeight="1">
      <c r="A33" s="31"/>
      <c r="B33" s="32"/>
      <c r="C33" s="31"/>
      <c r="D33" s="97" t="s">
        <v>39</v>
      </c>
      <c r="E33" s="37" t="s">
        <v>40</v>
      </c>
      <c r="F33" s="98">
        <f>ROUND((SUM(BE104:BE111) + SUM(BE129:BE179)),  2)</f>
        <v>0</v>
      </c>
      <c r="G33" s="95"/>
      <c r="H33" s="95"/>
      <c r="I33" s="99">
        <v>0.2</v>
      </c>
      <c r="J33" s="98">
        <f>ROUND(((SUM(BE104:BE111) + SUM(BE129:BE179))*I33),  2)</f>
        <v>0</v>
      </c>
      <c r="K33" s="31"/>
      <c r="L33" s="9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</row>
    <row r="34" spans="1:52" s="2" customFormat="1" ht="14.45" customHeight="1">
      <c r="A34" s="31"/>
      <c r="B34" s="32"/>
      <c r="C34" s="31"/>
      <c r="D34" s="31"/>
      <c r="E34" s="37" t="s">
        <v>41</v>
      </c>
      <c r="F34" s="98">
        <f>ROUND((SUM(BF104:BF111) + SUM(BF129:BF179)),  2)</f>
        <v>0</v>
      </c>
      <c r="G34" s="95"/>
      <c r="H34" s="95"/>
      <c r="I34" s="99">
        <v>0.2</v>
      </c>
      <c r="J34" s="98">
        <f>ROUND(((SUM(BF104:BF111) + SUM(BF129:BF179))*I34),  2)</f>
        <v>0</v>
      </c>
      <c r="K34" s="31"/>
      <c r="L34" s="4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52" s="2" customFormat="1" ht="14.45" hidden="1" customHeight="1">
      <c r="A35" s="31"/>
      <c r="B35" s="32"/>
      <c r="C35" s="31"/>
      <c r="D35" s="31"/>
      <c r="E35" s="26" t="s">
        <v>42</v>
      </c>
      <c r="F35" s="100">
        <f>ROUND((SUM(BG104:BG111) + SUM(BG129:BG179)),  2)</f>
        <v>0</v>
      </c>
      <c r="G35" s="31"/>
      <c r="H35" s="31"/>
      <c r="I35" s="101">
        <v>0.2</v>
      </c>
      <c r="J35" s="100">
        <f>0</f>
        <v>0</v>
      </c>
      <c r="K35" s="31"/>
      <c r="L35" s="4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52" s="2" customFormat="1" ht="14.45" hidden="1" customHeight="1">
      <c r="A36" s="31"/>
      <c r="B36" s="32"/>
      <c r="C36" s="31"/>
      <c r="D36" s="31"/>
      <c r="E36" s="26" t="s">
        <v>43</v>
      </c>
      <c r="F36" s="100">
        <f>ROUND((SUM(BH104:BH111) + SUM(BH129:BH179)),  2)</f>
        <v>0</v>
      </c>
      <c r="G36" s="31"/>
      <c r="H36" s="31"/>
      <c r="I36" s="101">
        <v>0.2</v>
      </c>
      <c r="J36" s="100">
        <f>0</f>
        <v>0</v>
      </c>
      <c r="K36" s="31"/>
      <c r="L36" s="4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52" s="2" customFormat="1" ht="14.45" hidden="1" customHeight="1">
      <c r="A37" s="31"/>
      <c r="B37" s="32"/>
      <c r="C37" s="31"/>
      <c r="D37" s="31"/>
      <c r="E37" s="37" t="s">
        <v>44</v>
      </c>
      <c r="F37" s="98">
        <f>ROUND((SUM(BI104:BI111) + SUM(BI129:BI179)),  2)</f>
        <v>0</v>
      </c>
      <c r="G37" s="95"/>
      <c r="H37" s="95"/>
      <c r="I37" s="99">
        <v>0</v>
      </c>
      <c r="J37" s="98">
        <f>0</f>
        <v>0</v>
      </c>
      <c r="K37" s="31"/>
      <c r="L37" s="4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52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52" s="2" customFormat="1" ht="25.35" customHeight="1">
      <c r="A39" s="31"/>
      <c r="B39" s="32"/>
      <c r="C39" s="102"/>
      <c r="D39" s="103" t="s">
        <v>45</v>
      </c>
      <c r="E39" s="60"/>
      <c r="F39" s="60"/>
      <c r="G39" s="104" t="s">
        <v>46</v>
      </c>
      <c r="H39" s="105" t="s">
        <v>47</v>
      </c>
      <c r="I39" s="60"/>
      <c r="J39" s="106">
        <f>SUM(J30:J37)</f>
        <v>0</v>
      </c>
      <c r="K39" s="107"/>
      <c r="L39" s="4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52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52" s="1" customFormat="1" ht="14.45" customHeight="1">
      <c r="B41" s="19"/>
      <c r="L41" s="19"/>
    </row>
    <row r="42" spans="1:52" s="1" customFormat="1" ht="14.45" customHeight="1">
      <c r="B42" s="19"/>
      <c r="L42" s="19"/>
    </row>
    <row r="43" spans="1:52" s="1" customFormat="1" ht="14.45" customHeight="1">
      <c r="B43" s="19"/>
      <c r="L43" s="19"/>
    </row>
    <row r="44" spans="1:52" s="1" customFormat="1" ht="14.45" customHeight="1">
      <c r="B44" s="19"/>
      <c r="L44" s="19"/>
    </row>
    <row r="45" spans="1:52" s="1" customFormat="1" ht="14.45" customHeight="1">
      <c r="B45" s="19"/>
      <c r="L45" s="19"/>
    </row>
    <row r="46" spans="1:52" s="1" customFormat="1" ht="14.45" customHeight="1">
      <c r="B46" s="19"/>
      <c r="L46" s="19"/>
    </row>
    <row r="47" spans="1:52" s="1" customFormat="1" ht="14.45" customHeight="1">
      <c r="B47" s="19"/>
      <c r="L47" s="19"/>
    </row>
    <row r="48" spans="1:52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5" t="s">
        <v>50</v>
      </c>
      <c r="E61" s="34"/>
      <c r="F61" s="108" t="s">
        <v>51</v>
      </c>
      <c r="G61" s="45" t="s">
        <v>50</v>
      </c>
      <c r="H61" s="34"/>
      <c r="I61" s="34"/>
      <c r="J61" s="109" t="s">
        <v>51</v>
      </c>
      <c r="K61" s="34"/>
      <c r="L61" s="4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5" t="s">
        <v>50</v>
      </c>
      <c r="E76" s="34"/>
      <c r="F76" s="108" t="s">
        <v>51</v>
      </c>
      <c r="G76" s="45" t="s">
        <v>50</v>
      </c>
      <c r="H76" s="34"/>
      <c r="I76" s="34"/>
      <c r="J76" s="109" t="s">
        <v>51</v>
      </c>
      <c r="K76" s="34"/>
      <c r="L76" s="4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85</v>
      </c>
      <c r="D82" s="31"/>
      <c r="E82" s="31"/>
      <c r="F82" s="31"/>
      <c r="G82" s="31"/>
      <c r="H82" s="31"/>
      <c r="I82" s="31"/>
      <c r="J82" s="31"/>
      <c r="K82" s="31"/>
      <c r="L82" s="4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30" customHeight="1">
      <c r="A85" s="31"/>
      <c r="B85" s="32"/>
      <c r="C85" s="31"/>
      <c r="D85" s="31"/>
      <c r="E85" s="217" t="str">
        <f>E7</f>
        <v>REVITALIZÁCIA PARKU PRED OBECNÝM ÚRADOM V OBCI VEĽKÝ HOREŠ</v>
      </c>
      <c r="F85" s="246"/>
      <c r="G85" s="246"/>
      <c r="H85" s="246"/>
      <c r="I85" s="31"/>
      <c r="J85" s="31"/>
      <c r="K85" s="31"/>
      <c r="L85" s="4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1"/>
      <c r="E87" s="31"/>
      <c r="F87" s="24" t="str">
        <f>F10</f>
        <v>VEĽKÝ HOREŠ</v>
      </c>
      <c r="G87" s="31"/>
      <c r="H87" s="31"/>
      <c r="I87" s="26" t="s">
        <v>21</v>
      </c>
      <c r="J87" s="55" t="str">
        <f>IF(J10="","",J10)</f>
        <v/>
      </c>
      <c r="K87" s="31"/>
      <c r="L87" s="4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25.7" customHeight="1">
      <c r="A89" s="31"/>
      <c r="B89" s="32"/>
      <c r="C89" s="26" t="s">
        <v>23</v>
      </c>
      <c r="D89" s="31"/>
      <c r="E89" s="31"/>
      <c r="F89" s="24" t="str">
        <f>E13</f>
        <v>OBEC VEĽKÝ HOREŠ, Obecný úrad, Družstevná 333, 076</v>
      </c>
      <c r="G89" s="31"/>
      <c r="H89" s="31"/>
      <c r="I89" s="26" t="s">
        <v>29</v>
      </c>
      <c r="J89" s="29" t="str">
        <f>E19</f>
        <v>Ing. arch. Pavol Pirovits</v>
      </c>
      <c r="K89" s="31"/>
      <c r="L89" s="4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27</v>
      </c>
      <c r="D90" s="31"/>
      <c r="E90" s="31"/>
      <c r="F90" s="24" t="str">
        <f>IF(E16="","",E16)</f>
        <v>Vyplň údaj</v>
      </c>
      <c r="G90" s="31"/>
      <c r="H90" s="31"/>
      <c r="I90" s="26" t="s">
        <v>32</v>
      </c>
      <c r="J90" s="29" t="str">
        <f>E22</f>
        <v xml:space="preserve"> </v>
      </c>
      <c r="K90" s="31"/>
      <c r="L90" s="4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10" t="s">
        <v>86</v>
      </c>
      <c r="D92" s="102"/>
      <c r="E92" s="102"/>
      <c r="F92" s="102"/>
      <c r="G92" s="102"/>
      <c r="H92" s="102"/>
      <c r="I92" s="102"/>
      <c r="J92" s="111" t="s">
        <v>87</v>
      </c>
      <c r="K92" s="102"/>
      <c r="L92" s="4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12" t="s">
        <v>88</v>
      </c>
      <c r="D94" s="31"/>
      <c r="E94" s="31"/>
      <c r="F94" s="31"/>
      <c r="G94" s="31"/>
      <c r="H94" s="31"/>
      <c r="I94" s="31"/>
      <c r="J94" s="71">
        <f>J129</f>
        <v>0</v>
      </c>
      <c r="K94" s="31"/>
      <c r="L94" s="4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6" t="s">
        <v>89</v>
      </c>
    </row>
    <row r="95" spans="1:47" s="9" customFormat="1" ht="24.95" customHeight="1">
      <c r="B95" s="113"/>
      <c r="D95" s="114" t="s">
        <v>90</v>
      </c>
      <c r="E95" s="115"/>
      <c r="F95" s="115"/>
      <c r="G95" s="115"/>
      <c r="H95" s="115"/>
      <c r="I95" s="115"/>
      <c r="J95" s="116">
        <f>J130</f>
        <v>0</v>
      </c>
      <c r="L95" s="113"/>
    </row>
    <row r="96" spans="1:47" s="10" customFormat="1" ht="19.899999999999999" customHeight="1">
      <c r="B96" s="117"/>
      <c r="D96" s="118" t="s">
        <v>91</v>
      </c>
      <c r="E96" s="119"/>
      <c r="F96" s="119"/>
      <c r="G96" s="119"/>
      <c r="H96" s="119"/>
      <c r="I96" s="119"/>
      <c r="J96" s="120">
        <f>J131</f>
        <v>0</v>
      </c>
      <c r="L96" s="117"/>
    </row>
    <row r="97" spans="1:65" s="10" customFormat="1" ht="19.899999999999999" customHeight="1">
      <c r="B97" s="117"/>
      <c r="D97" s="118" t="s">
        <v>92</v>
      </c>
      <c r="E97" s="119"/>
      <c r="F97" s="119"/>
      <c r="G97" s="119"/>
      <c r="H97" s="119"/>
      <c r="I97" s="119"/>
      <c r="J97" s="120">
        <f>J139</f>
        <v>0</v>
      </c>
      <c r="L97" s="117"/>
    </row>
    <row r="98" spans="1:65" s="10" customFormat="1" ht="19.899999999999999" customHeight="1">
      <c r="B98" s="117"/>
      <c r="D98" s="118" t="s">
        <v>93</v>
      </c>
      <c r="E98" s="119"/>
      <c r="F98" s="119"/>
      <c r="G98" s="119"/>
      <c r="H98" s="119"/>
      <c r="I98" s="119"/>
      <c r="J98" s="120">
        <f>J142</f>
        <v>0</v>
      </c>
      <c r="L98" s="117"/>
    </row>
    <row r="99" spans="1:65" s="10" customFormat="1" ht="19.899999999999999" customHeight="1">
      <c r="B99" s="117"/>
      <c r="D99" s="118" t="s">
        <v>94</v>
      </c>
      <c r="E99" s="119"/>
      <c r="F99" s="119"/>
      <c r="G99" s="119"/>
      <c r="H99" s="119"/>
      <c r="I99" s="119"/>
      <c r="J99" s="120">
        <f>J147</f>
        <v>0</v>
      </c>
      <c r="L99" s="117"/>
    </row>
    <row r="100" spans="1:65" s="10" customFormat="1" ht="19.899999999999999" customHeight="1">
      <c r="B100" s="117"/>
      <c r="D100" s="118" t="s">
        <v>95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65" s="10" customFormat="1" ht="19.899999999999999" customHeight="1">
      <c r="B101" s="117"/>
      <c r="D101" s="118" t="s">
        <v>96</v>
      </c>
      <c r="E101" s="119"/>
      <c r="F101" s="119"/>
      <c r="G101" s="119"/>
      <c r="H101" s="119"/>
      <c r="I101" s="119"/>
      <c r="J101" s="120">
        <f>J165</f>
        <v>0</v>
      </c>
      <c r="L101" s="117"/>
    </row>
    <row r="102" spans="1:65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6.9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29.25" customHeight="1">
      <c r="A104" s="31"/>
      <c r="B104" s="32"/>
      <c r="C104" s="112" t="s">
        <v>97</v>
      </c>
      <c r="D104" s="31"/>
      <c r="E104" s="31"/>
      <c r="F104" s="31"/>
      <c r="G104" s="31"/>
      <c r="H104" s="31"/>
      <c r="I104" s="31"/>
      <c r="J104" s="121">
        <f>ROUND(J105 + J106 + J107 + J108 + J109 + J110,2)</f>
        <v>0</v>
      </c>
      <c r="K104" s="31"/>
      <c r="L104" s="42"/>
      <c r="N104" s="122" t="s">
        <v>39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18" customHeight="1">
      <c r="A105" s="31"/>
      <c r="B105" s="123"/>
      <c r="C105" s="124"/>
      <c r="D105" s="244" t="s">
        <v>98</v>
      </c>
      <c r="E105" s="245"/>
      <c r="F105" s="245"/>
      <c r="G105" s="124"/>
      <c r="H105" s="124"/>
      <c r="I105" s="124"/>
      <c r="J105" s="126">
        <v>0</v>
      </c>
      <c r="K105" s="124"/>
      <c r="L105" s="127"/>
      <c r="M105" s="128"/>
      <c r="N105" s="129" t="s">
        <v>41</v>
      </c>
      <c r="O105" s="128"/>
      <c r="P105" s="128"/>
      <c r="Q105" s="128"/>
      <c r="R105" s="128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30" t="s">
        <v>99</v>
      </c>
      <c r="AZ105" s="128"/>
      <c r="BA105" s="128"/>
      <c r="BB105" s="128"/>
      <c r="BC105" s="128"/>
      <c r="BD105" s="128"/>
      <c r="BE105" s="131">
        <f t="shared" ref="BE105:BE110" si="0">IF(N105="základná",J105,0)</f>
        <v>0</v>
      </c>
      <c r="BF105" s="131">
        <f t="shared" ref="BF105:BF110" si="1">IF(N105="znížená",J105,0)</f>
        <v>0</v>
      </c>
      <c r="BG105" s="131">
        <f t="shared" ref="BG105:BG110" si="2">IF(N105="zákl. prenesená",J105,0)</f>
        <v>0</v>
      </c>
      <c r="BH105" s="131">
        <f t="shared" ref="BH105:BH110" si="3">IF(N105="zníž. prenesená",J105,0)</f>
        <v>0</v>
      </c>
      <c r="BI105" s="131">
        <f t="shared" ref="BI105:BI110" si="4">IF(N105="nulová",J105,0)</f>
        <v>0</v>
      </c>
      <c r="BJ105" s="130" t="s">
        <v>100</v>
      </c>
      <c r="BK105" s="128"/>
      <c r="BL105" s="128"/>
      <c r="BM105" s="128"/>
    </row>
    <row r="106" spans="1:65" s="2" customFormat="1" ht="18" customHeight="1">
      <c r="A106" s="31"/>
      <c r="B106" s="123"/>
      <c r="C106" s="124"/>
      <c r="D106" s="244" t="s">
        <v>101</v>
      </c>
      <c r="E106" s="245"/>
      <c r="F106" s="245"/>
      <c r="G106" s="124"/>
      <c r="H106" s="124"/>
      <c r="I106" s="124"/>
      <c r="J106" s="126">
        <v>0</v>
      </c>
      <c r="K106" s="124"/>
      <c r="L106" s="127"/>
      <c r="M106" s="128"/>
      <c r="N106" s="129" t="s">
        <v>41</v>
      </c>
      <c r="O106" s="128"/>
      <c r="P106" s="128"/>
      <c r="Q106" s="128"/>
      <c r="R106" s="128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30" t="s">
        <v>99</v>
      </c>
      <c r="AZ106" s="128"/>
      <c r="BA106" s="128"/>
      <c r="BB106" s="128"/>
      <c r="BC106" s="128"/>
      <c r="BD106" s="128"/>
      <c r="BE106" s="131">
        <f t="shared" si="0"/>
        <v>0</v>
      </c>
      <c r="BF106" s="131">
        <f t="shared" si="1"/>
        <v>0</v>
      </c>
      <c r="BG106" s="131">
        <f t="shared" si="2"/>
        <v>0</v>
      </c>
      <c r="BH106" s="131">
        <f t="shared" si="3"/>
        <v>0</v>
      </c>
      <c r="BI106" s="131">
        <f t="shared" si="4"/>
        <v>0</v>
      </c>
      <c r="BJ106" s="130" t="s">
        <v>100</v>
      </c>
      <c r="BK106" s="128"/>
      <c r="BL106" s="128"/>
      <c r="BM106" s="128"/>
    </row>
    <row r="107" spans="1:65" s="2" customFormat="1" ht="18" customHeight="1">
      <c r="A107" s="31"/>
      <c r="B107" s="123"/>
      <c r="C107" s="124"/>
      <c r="D107" s="244" t="s">
        <v>102</v>
      </c>
      <c r="E107" s="245"/>
      <c r="F107" s="245"/>
      <c r="G107" s="124"/>
      <c r="H107" s="124"/>
      <c r="I107" s="124"/>
      <c r="J107" s="126">
        <v>0</v>
      </c>
      <c r="K107" s="124"/>
      <c r="L107" s="127"/>
      <c r="M107" s="128"/>
      <c r="N107" s="129" t="s">
        <v>41</v>
      </c>
      <c r="O107" s="128"/>
      <c r="P107" s="128"/>
      <c r="Q107" s="128"/>
      <c r="R107" s="128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30" t="s">
        <v>99</v>
      </c>
      <c r="AZ107" s="128"/>
      <c r="BA107" s="128"/>
      <c r="BB107" s="128"/>
      <c r="BC107" s="128"/>
      <c r="BD107" s="128"/>
      <c r="BE107" s="131">
        <f t="shared" si="0"/>
        <v>0</v>
      </c>
      <c r="BF107" s="131">
        <f t="shared" si="1"/>
        <v>0</v>
      </c>
      <c r="BG107" s="131">
        <f t="shared" si="2"/>
        <v>0</v>
      </c>
      <c r="BH107" s="131">
        <f t="shared" si="3"/>
        <v>0</v>
      </c>
      <c r="BI107" s="131">
        <f t="shared" si="4"/>
        <v>0</v>
      </c>
      <c r="BJ107" s="130" t="s">
        <v>100</v>
      </c>
      <c r="BK107" s="128"/>
      <c r="BL107" s="128"/>
      <c r="BM107" s="128"/>
    </row>
    <row r="108" spans="1:65" s="2" customFormat="1" ht="18" customHeight="1">
      <c r="A108" s="31"/>
      <c r="B108" s="123"/>
      <c r="C108" s="124"/>
      <c r="D108" s="244" t="s">
        <v>103</v>
      </c>
      <c r="E108" s="245"/>
      <c r="F108" s="245"/>
      <c r="G108" s="124"/>
      <c r="H108" s="124"/>
      <c r="I108" s="124"/>
      <c r="J108" s="126">
        <v>0</v>
      </c>
      <c r="K108" s="124"/>
      <c r="L108" s="127"/>
      <c r="M108" s="128"/>
      <c r="N108" s="129" t="s">
        <v>41</v>
      </c>
      <c r="O108" s="128"/>
      <c r="P108" s="128"/>
      <c r="Q108" s="128"/>
      <c r="R108" s="128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30" t="s">
        <v>99</v>
      </c>
      <c r="AZ108" s="128"/>
      <c r="BA108" s="128"/>
      <c r="BB108" s="128"/>
      <c r="BC108" s="128"/>
      <c r="BD108" s="128"/>
      <c r="BE108" s="131">
        <f t="shared" si="0"/>
        <v>0</v>
      </c>
      <c r="BF108" s="131">
        <f t="shared" si="1"/>
        <v>0</v>
      </c>
      <c r="BG108" s="131">
        <f t="shared" si="2"/>
        <v>0</v>
      </c>
      <c r="BH108" s="131">
        <f t="shared" si="3"/>
        <v>0</v>
      </c>
      <c r="BI108" s="131">
        <f t="shared" si="4"/>
        <v>0</v>
      </c>
      <c r="BJ108" s="130" t="s">
        <v>100</v>
      </c>
      <c r="BK108" s="128"/>
      <c r="BL108" s="128"/>
      <c r="BM108" s="128"/>
    </row>
    <row r="109" spans="1:65" s="2" customFormat="1" ht="18" customHeight="1">
      <c r="A109" s="31"/>
      <c r="B109" s="123"/>
      <c r="C109" s="124"/>
      <c r="D109" s="244" t="s">
        <v>104</v>
      </c>
      <c r="E109" s="245"/>
      <c r="F109" s="245"/>
      <c r="G109" s="124"/>
      <c r="H109" s="124"/>
      <c r="I109" s="124"/>
      <c r="J109" s="126">
        <v>0</v>
      </c>
      <c r="K109" s="124"/>
      <c r="L109" s="127"/>
      <c r="M109" s="128"/>
      <c r="N109" s="129" t="s">
        <v>41</v>
      </c>
      <c r="O109" s="128"/>
      <c r="P109" s="128"/>
      <c r="Q109" s="128"/>
      <c r="R109" s="128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30" t="s">
        <v>99</v>
      </c>
      <c r="AZ109" s="128"/>
      <c r="BA109" s="128"/>
      <c r="BB109" s="128"/>
      <c r="BC109" s="128"/>
      <c r="BD109" s="128"/>
      <c r="BE109" s="131">
        <f t="shared" si="0"/>
        <v>0</v>
      </c>
      <c r="BF109" s="131">
        <f t="shared" si="1"/>
        <v>0</v>
      </c>
      <c r="BG109" s="131">
        <f t="shared" si="2"/>
        <v>0</v>
      </c>
      <c r="BH109" s="131">
        <f t="shared" si="3"/>
        <v>0</v>
      </c>
      <c r="BI109" s="131">
        <f t="shared" si="4"/>
        <v>0</v>
      </c>
      <c r="BJ109" s="130" t="s">
        <v>100</v>
      </c>
      <c r="BK109" s="128"/>
      <c r="BL109" s="128"/>
      <c r="BM109" s="128"/>
    </row>
    <row r="110" spans="1:65" s="2" customFormat="1" ht="18" customHeight="1">
      <c r="A110" s="31"/>
      <c r="B110" s="123"/>
      <c r="C110" s="124"/>
      <c r="D110" s="125" t="s">
        <v>105</v>
      </c>
      <c r="E110" s="124"/>
      <c r="F110" s="124"/>
      <c r="G110" s="124"/>
      <c r="H110" s="124"/>
      <c r="I110" s="124"/>
      <c r="J110" s="126">
        <f>ROUND(J28*T110,2)</f>
        <v>0</v>
      </c>
      <c r="K110" s="124"/>
      <c r="L110" s="127"/>
      <c r="M110" s="128"/>
      <c r="N110" s="129" t="s">
        <v>41</v>
      </c>
      <c r="O110" s="128"/>
      <c r="P110" s="128"/>
      <c r="Q110" s="128"/>
      <c r="R110" s="128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30" t="s">
        <v>106</v>
      </c>
      <c r="AZ110" s="128"/>
      <c r="BA110" s="128"/>
      <c r="BB110" s="128"/>
      <c r="BC110" s="128"/>
      <c r="BD110" s="128"/>
      <c r="BE110" s="131">
        <f t="shared" si="0"/>
        <v>0</v>
      </c>
      <c r="BF110" s="131">
        <f t="shared" si="1"/>
        <v>0</v>
      </c>
      <c r="BG110" s="131">
        <f t="shared" si="2"/>
        <v>0</v>
      </c>
      <c r="BH110" s="131">
        <f t="shared" si="3"/>
        <v>0</v>
      </c>
      <c r="BI110" s="131">
        <f t="shared" si="4"/>
        <v>0</v>
      </c>
      <c r="BJ110" s="130" t="s">
        <v>100</v>
      </c>
      <c r="BK110" s="128"/>
      <c r="BL110" s="128"/>
      <c r="BM110" s="128"/>
    </row>
    <row r="111" spans="1:65" s="2" customForma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29.25" customHeight="1">
      <c r="A112" s="31"/>
      <c r="B112" s="32"/>
      <c r="C112" s="132" t="s">
        <v>107</v>
      </c>
      <c r="D112" s="102"/>
      <c r="E112" s="102"/>
      <c r="F112" s="102"/>
      <c r="G112" s="102"/>
      <c r="H112" s="102"/>
      <c r="I112" s="102"/>
      <c r="J112" s="133">
        <f>ROUND(J94+J104,2)</f>
        <v>0</v>
      </c>
      <c r="K112" s="102"/>
      <c r="L112" s="4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108</v>
      </c>
      <c r="D118" s="31"/>
      <c r="E118" s="31"/>
      <c r="F118" s="31"/>
      <c r="G118" s="31"/>
      <c r="H118" s="31"/>
      <c r="I118" s="31"/>
      <c r="J118" s="31"/>
      <c r="K118" s="31"/>
      <c r="L118" s="4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</v>
      </c>
      <c r="D120" s="31"/>
      <c r="E120" s="31"/>
      <c r="F120" s="31"/>
      <c r="G120" s="31"/>
      <c r="H120" s="31"/>
      <c r="I120" s="31"/>
      <c r="J120" s="31"/>
      <c r="K120" s="31"/>
      <c r="L120" s="4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30" customHeight="1">
      <c r="A121" s="31"/>
      <c r="B121" s="32"/>
      <c r="C121" s="31"/>
      <c r="D121" s="31"/>
      <c r="E121" s="217" t="str">
        <f>E7</f>
        <v>REVITALIZÁCIA PARKU PRED OBECNÝM ÚRADOM V OBCI VEĽKÝ HOREŠ</v>
      </c>
      <c r="F121" s="246"/>
      <c r="G121" s="246"/>
      <c r="H121" s="246"/>
      <c r="I121" s="31"/>
      <c r="J121" s="31"/>
      <c r="K121" s="31"/>
      <c r="L121" s="4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19</v>
      </c>
      <c r="D123" s="31"/>
      <c r="E123" s="31"/>
      <c r="F123" s="24" t="str">
        <f>F10</f>
        <v>VEĽKÝ HOREŠ</v>
      </c>
      <c r="G123" s="31"/>
      <c r="H123" s="31"/>
      <c r="I123" s="26" t="s">
        <v>21</v>
      </c>
      <c r="J123" s="55" t="str">
        <f>IF(J10="","",J10)</f>
        <v/>
      </c>
      <c r="K123" s="31"/>
      <c r="L123" s="4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5.7" customHeight="1">
      <c r="A125" s="31"/>
      <c r="B125" s="32"/>
      <c r="C125" s="26" t="s">
        <v>23</v>
      </c>
      <c r="D125" s="31"/>
      <c r="E125" s="31"/>
      <c r="F125" s="24" t="str">
        <f>E13</f>
        <v>OBEC VEĽKÝ HOREŠ, Obecný úrad, Družstevná 333, 076</v>
      </c>
      <c r="G125" s="31"/>
      <c r="H125" s="31"/>
      <c r="I125" s="26" t="s">
        <v>29</v>
      </c>
      <c r="J125" s="29" t="str">
        <f>E19</f>
        <v>Ing. arch. Pavol Pirovits</v>
      </c>
      <c r="K125" s="31"/>
      <c r="L125" s="4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27</v>
      </c>
      <c r="D126" s="31"/>
      <c r="E126" s="31"/>
      <c r="F126" s="24" t="str">
        <f>IF(E16="","",E16)</f>
        <v>Vyplň údaj</v>
      </c>
      <c r="G126" s="31"/>
      <c r="H126" s="31"/>
      <c r="I126" s="26" t="s">
        <v>32</v>
      </c>
      <c r="J126" s="29" t="str">
        <f>E22</f>
        <v xml:space="preserve"> </v>
      </c>
      <c r="K126" s="31"/>
      <c r="L126" s="4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34"/>
      <c r="B128" s="135"/>
      <c r="C128" s="136" t="s">
        <v>109</v>
      </c>
      <c r="D128" s="137" t="s">
        <v>60</v>
      </c>
      <c r="E128" s="137" t="s">
        <v>56</v>
      </c>
      <c r="F128" s="137" t="s">
        <v>57</v>
      </c>
      <c r="G128" s="137" t="s">
        <v>110</v>
      </c>
      <c r="H128" s="137" t="s">
        <v>111</v>
      </c>
      <c r="I128" s="137" t="s">
        <v>112</v>
      </c>
      <c r="J128" s="138" t="s">
        <v>87</v>
      </c>
      <c r="K128" s="139" t="s">
        <v>113</v>
      </c>
      <c r="L128" s="140"/>
      <c r="M128" s="62" t="s">
        <v>1</v>
      </c>
      <c r="N128" s="63" t="s">
        <v>39</v>
      </c>
      <c r="O128" s="63" t="s">
        <v>114</v>
      </c>
      <c r="P128" s="63" t="s">
        <v>115</v>
      </c>
      <c r="Q128" s="63" t="s">
        <v>116</v>
      </c>
      <c r="R128" s="63" t="s">
        <v>117</v>
      </c>
      <c r="S128" s="63" t="s">
        <v>118</v>
      </c>
      <c r="T128" s="64" t="s">
        <v>119</v>
      </c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65" s="2" customFormat="1" ht="22.9" customHeight="1">
      <c r="A129" s="31"/>
      <c r="B129" s="32"/>
      <c r="C129" s="69" t="s">
        <v>83</v>
      </c>
      <c r="D129" s="31"/>
      <c r="E129" s="31"/>
      <c r="F129" s="31"/>
      <c r="G129" s="31"/>
      <c r="H129" s="31"/>
      <c r="I129" s="31"/>
      <c r="J129" s="141">
        <f>BK129</f>
        <v>0</v>
      </c>
      <c r="K129" s="31"/>
      <c r="L129" s="32"/>
      <c r="M129" s="65"/>
      <c r="N129" s="56"/>
      <c r="O129" s="66"/>
      <c r="P129" s="142">
        <f>P130</f>
        <v>0</v>
      </c>
      <c r="Q129" s="66"/>
      <c r="R129" s="142">
        <f>R130</f>
        <v>510.70423799999998</v>
      </c>
      <c r="S129" s="66"/>
      <c r="T129" s="143">
        <f>T130</f>
        <v>54.744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74</v>
      </c>
      <c r="AU129" s="16" t="s">
        <v>89</v>
      </c>
      <c r="BK129" s="144">
        <f>BK130</f>
        <v>0</v>
      </c>
    </row>
    <row r="130" spans="1:65" s="12" customFormat="1" ht="25.9" customHeight="1">
      <c r="B130" s="145"/>
      <c r="D130" s="146" t="s">
        <v>74</v>
      </c>
      <c r="E130" s="147" t="s">
        <v>120</v>
      </c>
      <c r="F130" s="147" t="s">
        <v>121</v>
      </c>
      <c r="I130" s="148"/>
      <c r="J130" s="149">
        <f>BK130</f>
        <v>0</v>
      </c>
      <c r="L130" s="145"/>
      <c r="M130" s="150"/>
      <c r="N130" s="151"/>
      <c r="O130" s="151"/>
      <c r="P130" s="152">
        <f>P131+P139+P142+P147+P150+P165</f>
        <v>0</v>
      </c>
      <c r="Q130" s="151"/>
      <c r="R130" s="152">
        <f>R131+R139+R142+R147+R150+R165</f>
        <v>510.70423799999998</v>
      </c>
      <c r="S130" s="151"/>
      <c r="T130" s="153">
        <f>T131+T139+T142+T147+T150+T165</f>
        <v>54.744</v>
      </c>
      <c r="AR130" s="146" t="s">
        <v>80</v>
      </c>
      <c r="AT130" s="154" t="s">
        <v>74</v>
      </c>
      <c r="AU130" s="154" t="s">
        <v>75</v>
      </c>
      <c r="AY130" s="146" t="s">
        <v>122</v>
      </c>
      <c r="BK130" s="155">
        <f>BK131+BK139+BK142+BK147+BK150+BK165</f>
        <v>0</v>
      </c>
    </row>
    <row r="131" spans="1:65" s="12" customFormat="1" ht="22.9" customHeight="1">
      <c r="B131" s="145"/>
      <c r="D131" s="146" t="s">
        <v>74</v>
      </c>
      <c r="E131" s="156" t="s">
        <v>80</v>
      </c>
      <c r="F131" s="156" t="s">
        <v>123</v>
      </c>
      <c r="I131" s="148"/>
      <c r="J131" s="157">
        <f>BK131</f>
        <v>0</v>
      </c>
      <c r="L131" s="145"/>
      <c r="M131" s="150"/>
      <c r="N131" s="151"/>
      <c r="O131" s="151"/>
      <c r="P131" s="152">
        <f>SUM(P132:P138)</f>
        <v>0</v>
      </c>
      <c r="Q131" s="151"/>
      <c r="R131" s="152">
        <f>SUM(R132:R138)</f>
        <v>2.9700000000000001E-2</v>
      </c>
      <c r="S131" s="151"/>
      <c r="T131" s="153">
        <f>SUM(T132:T138)</f>
        <v>54.744</v>
      </c>
      <c r="AR131" s="146" t="s">
        <v>80</v>
      </c>
      <c r="AT131" s="154" t="s">
        <v>74</v>
      </c>
      <c r="AU131" s="154" t="s">
        <v>80</v>
      </c>
      <c r="AY131" s="146" t="s">
        <v>122</v>
      </c>
      <c r="BK131" s="155">
        <f>SUM(BK132:BK138)</f>
        <v>0</v>
      </c>
    </row>
    <row r="132" spans="1:65" s="2" customFormat="1" ht="24.2" customHeight="1">
      <c r="A132" s="31"/>
      <c r="B132" s="123"/>
      <c r="C132" s="158" t="s">
        <v>80</v>
      </c>
      <c r="D132" s="158" t="s">
        <v>124</v>
      </c>
      <c r="E132" s="159" t="s">
        <v>125</v>
      </c>
      <c r="F132" s="160" t="s">
        <v>126</v>
      </c>
      <c r="G132" s="161" t="s">
        <v>127</v>
      </c>
      <c r="H132" s="162">
        <v>23</v>
      </c>
      <c r="I132" s="163"/>
      <c r="J132" s="164">
        <f>ROUND(I132*H132,2)</f>
        <v>0</v>
      </c>
      <c r="K132" s="165"/>
      <c r="L132" s="32"/>
      <c r="M132" s="166" t="s">
        <v>1</v>
      </c>
      <c r="N132" s="167" t="s">
        <v>41</v>
      </c>
      <c r="O132" s="58"/>
      <c r="P132" s="168">
        <f>O132*H132</f>
        <v>0</v>
      </c>
      <c r="Q132" s="168">
        <v>0</v>
      </c>
      <c r="R132" s="168">
        <f>Q132*H132</f>
        <v>0</v>
      </c>
      <c r="S132" s="168">
        <v>9.8000000000000004E-2</v>
      </c>
      <c r="T132" s="169">
        <f>S132*H132</f>
        <v>2.254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0" t="s">
        <v>128</v>
      </c>
      <c r="AT132" s="170" t="s">
        <v>124</v>
      </c>
      <c r="AU132" s="170" t="s">
        <v>100</v>
      </c>
      <c r="AY132" s="16" t="s">
        <v>122</v>
      </c>
      <c r="BE132" s="171">
        <f>IF(N132="základná",J132,0)</f>
        <v>0</v>
      </c>
      <c r="BF132" s="171">
        <f>IF(N132="znížená",J132,0)</f>
        <v>0</v>
      </c>
      <c r="BG132" s="171">
        <f>IF(N132="zákl. prenesená",J132,0)</f>
        <v>0</v>
      </c>
      <c r="BH132" s="171">
        <f>IF(N132="zníž. prenesená",J132,0)</f>
        <v>0</v>
      </c>
      <c r="BI132" s="171">
        <f>IF(N132="nulová",J132,0)</f>
        <v>0</v>
      </c>
      <c r="BJ132" s="16" t="s">
        <v>100</v>
      </c>
      <c r="BK132" s="171">
        <f>ROUND(I132*H132,2)</f>
        <v>0</v>
      </c>
      <c r="BL132" s="16" t="s">
        <v>128</v>
      </c>
      <c r="BM132" s="170" t="s">
        <v>129</v>
      </c>
    </row>
    <row r="133" spans="1:65" s="13" customFormat="1">
      <c r="B133" s="172"/>
      <c r="D133" s="173" t="s">
        <v>130</v>
      </c>
      <c r="E133" s="174" t="s">
        <v>1</v>
      </c>
      <c r="F133" s="175" t="s">
        <v>131</v>
      </c>
      <c r="H133" s="176">
        <v>23</v>
      </c>
      <c r="I133" s="177"/>
      <c r="L133" s="172"/>
      <c r="M133" s="178"/>
      <c r="N133" s="179"/>
      <c r="O133" s="179"/>
      <c r="P133" s="179"/>
      <c r="Q133" s="179"/>
      <c r="R133" s="179"/>
      <c r="S133" s="179"/>
      <c r="T133" s="180"/>
      <c r="AT133" s="174" t="s">
        <v>130</v>
      </c>
      <c r="AU133" s="174" t="s">
        <v>100</v>
      </c>
      <c r="AV133" s="13" t="s">
        <v>100</v>
      </c>
      <c r="AW133" s="13" t="s">
        <v>31</v>
      </c>
      <c r="AX133" s="13" t="s">
        <v>80</v>
      </c>
      <c r="AY133" s="174" t="s">
        <v>122</v>
      </c>
    </row>
    <row r="134" spans="1:65" s="2" customFormat="1" ht="33" customHeight="1">
      <c r="A134" s="31"/>
      <c r="B134" s="123"/>
      <c r="C134" s="158" t="s">
        <v>100</v>
      </c>
      <c r="D134" s="158" t="s">
        <v>124</v>
      </c>
      <c r="E134" s="159" t="s">
        <v>132</v>
      </c>
      <c r="F134" s="160" t="s">
        <v>133</v>
      </c>
      <c r="G134" s="161" t="s">
        <v>127</v>
      </c>
      <c r="H134" s="162">
        <v>330</v>
      </c>
      <c r="I134" s="163"/>
      <c r="J134" s="164">
        <f>ROUND(I134*H134,2)</f>
        <v>0</v>
      </c>
      <c r="K134" s="165"/>
      <c r="L134" s="32"/>
      <c r="M134" s="166" t="s">
        <v>1</v>
      </c>
      <c r="N134" s="167" t="s">
        <v>41</v>
      </c>
      <c r="O134" s="58"/>
      <c r="P134" s="168">
        <f>O134*H134</f>
        <v>0</v>
      </c>
      <c r="Q134" s="168">
        <v>9.0000000000000006E-5</v>
      </c>
      <c r="R134" s="168">
        <f>Q134*H134</f>
        <v>2.9700000000000001E-2</v>
      </c>
      <c r="S134" s="168">
        <v>0.127</v>
      </c>
      <c r="T134" s="169">
        <f>S134*H134</f>
        <v>41.910000000000004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0" t="s">
        <v>128</v>
      </c>
      <c r="AT134" s="170" t="s">
        <v>124</v>
      </c>
      <c r="AU134" s="170" t="s">
        <v>100</v>
      </c>
      <c r="AY134" s="16" t="s">
        <v>122</v>
      </c>
      <c r="BE134" s="171">
        <f>IF(N134="základná",J134,0)</f>
        <v>0</v>
      </c>
      <c r="BF134" s="171">
        <f>IF(N134="znížená",J134,0)</f>
        <v>0</v>
      </c>
      <c r="BG134" s="171">
        <f>IF(N134="zákl. prenesená",J134,0)</f>
        <v>0</v>
      </c>
      <c r="BH134" s="171">
        <f>IF(N134="zníž. prenesená",J134,0)</f>
        <v>0</v>
      </c>
      <c r="BI134" s="171">
        <f>IF(N134="nulová",J134,0)</f>
        <v>0</v>
      </c>
      <c r="BJ134" s="16" t="s">
        <v>100</v>
      </c>
      <c r="BK134" s="171">
        <f>ROUND(I134*H134,2)</f>
        <v>0</v>
      </c>
      <c r="BL134" s="16" t="s">
        <v>128</v>
      </c>
      <c r="BM134" s="170" t="s">
        <v>134</v>
      </c>
    </row>
    <row r="135" spans="1:65" s="2" customFormat="1" ht="33" customHeight="1">
      <c r="A135" s="31"/>
      <c r="B135" s="123"/>
      <c r="C135" s="158" t="s">
        <v>135</v>
      </c>
      <c r="D135" s="158" t="s">
        <v>124</v>
      </c>
      <c r="E135" s="159" t="s">
        <v>136</v>
      </c>
      <c r="F135" s="160" t="s">
        <v>137</v>
      </c>
      <c r="G135" s="161" t="s">
        <v>127</v>
      </c>
      <c r="H135" s="162">
        <v>23</v>
      </c>
      <c r="I135" s="163"/>
      <c r="J135" s="164">
        <f>ROUND(I135*H135,2)</f>
        <v>0</v>
      </c>
      <c r="K135" s="165"/>
      <c r="L135" s="32"/>
      <c r="M135" s="166" t="s">
        <v>1</v>
      </c>
      <c r="N135" s="167" t="s">
        <v>41</v>
      </c>
      <c r="O135" s="58"/>
      <c r="P135" s="168">
        <f>O135*H135</f>
        <v>0</v>
      </c>
      <c r="Q135" s="168">
        <v>0</v>
      </c>
      <c r="R135" s="168">
        <f>Q135*H135</f>
        <v>0</v>
      </c>
      <c r="S135" s="168">
        <v>0.23499999999999999</v>
      </c>
      <c r="T135" s="169">
        <f>S135*H135</f>
        <v>5.4049999999999994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0" t="s">
        <v>128</v>
      </c>
      <c r="AT135" s="170" t="s">
        <v>124</v>
      </c>
      <c r="AU135" s="170" t="s">
        <v>100</v>
      </c>
      <c r="AY135" s="16" t="s">
        <v>122</v>
      </c>
      <c r="BE135" s="171">
        <f>IF(N135="základná",J135,0)</f>
        <v>0</v>
      </c>
      <c r="BF135" s="171">
        <f>IF(N135="znížená",J135,0)</f>
        <v>0</v>
      </c>
      <c r="BG135" s="171">
        <f>IF(N135="zákl. prenesená",J135,0)</f>
        <v>0</v>
      </c>
      <c r="BH135" s="171">
        <f>IF(N135="zníž. prenesená",J135,0)</f>
        <v>0</v>
      </c>
      <c r="BI135" s="171">
        <f>IF(N135="nulová",J135,0)</f>
        <v>0</v>
      </c>
      <c r="BJ135" s="16" t="s">
        <v>100</v>
      </c>
      <c r="BK135" s="171">
        <f>ROUND(I135*H135,2)</f>
        <v>0</v>
      </c>
      <c r="BL135" s="16" t="s">
        <v>128</v>
      </c>
      <c r="BM135" s="170" t="s">
        <v>138</v>
      </c>
    </row>
    <row r="136" spans="1:65" s="2" customFormat="1" ht="33" customHeight="1">
      <c r="A136" s="31"/>
      <c r="B136" s="123"/>
      <c r="C136" s="158" t="s">
        <v>128</v>
      </c>
      <c r="D136" s="158" t="s">
        <v>124</v>
      </c>
      <c r="E136" s="159" t="s">
        <v>139</v>
      </c>
      <c r="F136" s="160" t="s">
        <v>140</v>
      </c>
      <c r="G136" s="161" t="s">
        <v>127</v>
      </c>
      <c r="H136" s="162">
        <v>23</v>
      </c>
      <c r="I136" s="163"/>
      <c r="J136" s="164">
        <f>ROUND(I136*H136,2)</f>
        <v>0</v>
      </c>
      <c r="K136" s="165"/>
      <c r="L136" s="32"/>
      <c r="M136" s="166" t="s">
        <v>1</v>
      </c>
      <c r="N136" s="167" t="s">
        <v>41</v>
      </c>
      <c r="O136" s="58"/>
      <c r="P136" s="168">
        <f>O136*H136</f>
        <v>0</v>
      </c>
      <c r="Q136" s="168">
        <v>0</v>
      </c>
      <c r="R136" s="168">
        <f>Q136*H136</f>
        <v>0</v>
      </c>
      <c r="S136" s="168">
        <v>0.22500000000000001</v>
      </c>
      <c r="T136" s="169">
        <f>S136*H136</f>
        <v>5.1749999999999998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0" t="s">
        <v>128</v>
      </c>
      <c r="AT136" s="170" t="s">
        <v>124</v>
      </c>
      <c r="AU136" s="170" t="s">
        <v>100</v>
      </c>
      <c r="AY136" s="16" t="s">
        <v>122</v>
      </c>
      <c r="BE136" s="171">
        <f>IF(N136="základná",J136,0)</f>
        <v>0</v>
      </c>
      <c r="BF136" s="171">
        <f>IF(N136="znížená",J136,0)</f>
        <v>0</v>
      </c>
      <c r="BG136" s="171">
        <f>IF(N136="zákl. prenesená",J136,0)</f>
        <v>0</v>
      </c>
      <c r="BH136" s="171">
        <f>IF(N136="zníž. prenesená",J136,0)</f>
        <v>0</v>
      </c>
      <c r="BI136" s="171">
        <f>IF(N136="nulová",J136,0)</f>
        <v>0</v>
      </c>
      <c r="BJ136" s="16" t="s">
        <v>100</v>
      </c>
      <c r="BK136" s="171">
        <f>ROUND(I136*H136,2)</f>
        <v>0</v>
      </c>
      <c r="BL136" s="16" t="s">
        <v>128</v>
      </c>
      <c r="BM136" s="170" t="s">
        <v>141</v>
      </c>
    </row>
    <row r="137" spans="1:65" s="2" customFormat="1" ht="21.75" customHeight="1">
      <c r="A137" s="31"/>
      <c r="B137" s="123"/>
      <c r="C137" s="158" t="s">
        <v>142</v>
      </c>
      <c r="D137" s="158" t="s">
        <v>124</v>
      </c>
      <c r="E137" s="159" t="s">
        <v>143</v>
      </c>
      <c r="F137" s="160" t="s">
        <v>144</v>
      </c>
      <c r="G137" s="161" t="s">
        <v>127</v>
      </c>
      <c r="H137" s="162">
        <v>560</v>
      </c>
      <c r="I137" s="163"/>
      <c r="J137" s="164">
        <f>ROUND(I137*H137,2)</f>
        <v>0</v>
      </c>
      <c r="K137" s="165"/>
      <c r="L137" s="32"/>
      <c r="M137" s="166" t="s">
        <v>1</v>
      </c>
      <c r="N137" s="167" t="s">
        <v>41</v>
      </c>
      <c r="O137" s="58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0" t="s">
        <v>128</v>
      </c>
      <c r="AT137" s="170" t="s">
        <v>124</v>
      </c>
      <c r="AU137" s="170" t="s">
        <v>100</v>
      </c>
      <c r="AY137" s="16" t="s">
        <v>122</v>
      </c>
      <c r="BE137" s="171">
        <f>IF(N137="základná",J137,0)</f>
        <v>0</v>
      </c>
      <c r="BF137" s="171">
        <f>IF(N137="znížená",J137,0)</f>
        <v>0</v>
      </c>
      <c r="BG137" s="171">
        <f>IF(N137="zákl. prenesená",J137,0)</f>
        <v>0</v>
      </c>
      <c r="BH137" s="171">
        <f>IF(N137="zníž. prenesená",J137,0)</f>
        <v>0</v>
      </c>
      <c r="BI137" s="171">
        <f>IF(N137="nulová",J137,0)</f>
        <v>0</v>
      </c>
      <c r="BJ137" s="16" t="s">
        <v>100</v>
      </c>
      <c r="BK137" s="171">
        <f>ROUND(I137*H137,2)</f>
        <v>0</v>
      </c>
      <c r="BL137" s="16" t="s">
        <v>128</v>
      </c>
      <c r="BM137" s="170" t="s">
        <v>145</v>
      </c>
    </row>
    <row r="138" spans="1:65" s="13" customFormat="1">
      <c r="B138" s="172"/>
      <c r="D138" s="173" t="s">
        <v>130</v>
      </c>
      <c r="E138" s="174" t="s">
        <v>1</v>
      </c>
      <c r="F138" s="175" t="s">
        <v>146</v>
      </c>
      <c r="H138" s="176">
        <v>560</v>
      </c>
      <c r="I138" s="177"/>
      <c r="L138" s="172"/>
      <c r="M138" s="178"/>
      <c r="N138" s="179"/>
      <c r="O138" s="179"/>
      <c r="P138" s="179"/>
      <c r="Q138" s="179"/>
      <c r="R138" s="179"/>
      <c r="S138" s="179"/>
      <c r="T138" s="180"/>
      <c r="AT138" s="174" t="s">
        <v>130</v>
      </c>
      <c r="AU138" s="174" t="s">
        <v>100</v>
      </c>
      <c r="AV138" s="13" t="s">
        <v>100</v>
      </c>
      <c r="AW138" s="13" t="s">
        <v>31</v>
      </c>
      <c r="AX138" s="13" t="s">
        <v>80</v>
      </c>
      <c r="AY138" s="174" t="s">
        <v>122</v>
      </c>
    </row>
    <row r="139" spans="1:65" s="12" customFormat="1" ht="22.9" customHeight="1">
      <c r="B139" s="145"/>
      <c r="D139" s="146" t="s">
        <v>74</v>
      </c>
      <c r="E139" s="156" t="s">
        <v>100</v>
      </c>
      <c r="F139" s="156" t="s">
        <v>147</v>
      </c>
      <c r="I139" s="148"/>
      <c r="J139" s="157">
        <f>BK139</f>
        <v>0</v>
      </c>
      <c r="L139" s="145"/>
      <c r="M139" s="150"/>
      <c r="N139" s="151"/>
      <c r="O139" s="151"/>
      <c r="P139" s="152">
        <f>SUM(P140:P141)</f>
        <v>0</v>
      </c>
      <c r="Q139" s="151"/>
      <c r="R139" s="152">
        <f>SUM(R140:R141)</f>
        <v>12.864449999999998</v>
      </c>
      <c r="S139" s="151"/>
      <c r="T139" s="153">
        <f>SUM(T140:T141)</f>
        <v>0</v>
      </c>
      <c r="AR139" s="146" t="s">
        <v>80</v>
      </c>
      <c r="AT139" s="154" t="s">
        <v>74</v>
      </c>
      <c r="AU139" s="154" t="s">
        <v>80</v>
      </c>
      <c r="AY139" s="146" t="s">
        <v>122</v>
      </c>
      <c r="BK139" s="155">
        <f>SUM(BK140:BK141)</f>
        <v>0</v>
      </c>
    </row>
    <row r="140" spans="1:65" s="2" customFormat="1" ht="16.5" customHeight="1">
      <c r="A140" s="31"/>
      <c r="B140" s="123"/>
      <c r="C140" s="158" t="s">
        <v>148</v>
      </c>
      <c r="D140" s="158" t="s">
        <v>124</v>
      </c>
      <c r="E140" s="159" t="s">
        <v>149</v>
      </c>
      <c r="F140" s="160" t="s">
        <v>150</v>
      </c>
      <c r="G140" s="161" t="s">
        <v>151</v>
      </c>
      <c r="H140" s="162">
        <v>35</v>
      </c>
      <c r="I140" s="163"/>
      <c r="J140" s="164">
        <f>ROUND(I140*H140,2)</f>
        <v>0</v>
      </c>
      <c r="K140" s="165"/>
      <c r="L140" s="32"/>
      <c r="M140" s="166" t="s">
        <v>1</v>
      </c>
      <c r="N140" s="167" t="s">
        <v>41</v>
      </c>
      <c r="O140" s="58"/>
      <c r="P140" s="168">
        <f>O140*H140</f>
        <v>0</v>
      </c>
      <c r="Q140" s="168">
        <v>0.24926999999999999</v>
      </c>
      <c r="R140" s="168">
        <f>Q140*H140</f>
        <v>8.7244499999999992</v>
      </c>
      <c r="S140" s="168">
        <v>0</v>
      </c>
      <c r="T140" s="169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0" t="s">
        <v>128</v>
      </c>
      <c r="AT140" s="170" t="s">
        <v>124</v>
      </c>
      <c r="AU140" s="170" t="s">
        <v>100</v>
      </c>
      <c r="AY140" s="16" t="s">
        <v>122</v>
      </c>
      <c r="BE140" s="171">
        <f>IF(N140="základná",J140,0)</f>
        <v>0</v>
      </c>
      <c r="BF140" s="171">
        <f>IF(N140="znížená",J140,0)</f>
        <v>0</v>
      </c>
      <c r="BG140" s="171">
        <f>IF(N140="zákl. prenesená",J140,0)</f>
        <v>0</v>
      </c>
      <c r="BH140" s="171">
        <f>IF(N140="zníž. prenesená",J140,0)</f>
        <v>0</v>
      </c>
      <c r="BI140" s="171">
        <f>IF(N140="nulová",J140,0)</f>
        <v>0</v>
      </c>
      <c r="BJ140" s="16" t="s">
        <v>100</v>
      </c>
      <c r="BK140" s="171">
        <f>ROUND(I140*H140,2)</f>
        <v>0</v>
      </c>
      <c r="BL140" s="16" t="s">
        <v>128</v>
      </c>
      <c r="BM140" s="170" t="s">
        <v>152</v>
      </c>
    </row>
    <row r="141" spans="1:65" s="2" customFormat="1" ht="24.2" customHeight="1">
      <c r="A141" s="31"/>
      <c r="B141" s="123"/>
      <c r="C141" s="158" t="s">
        <v>153</v>
      </c>
      <c r="D141" s="158" t="s">
        <v>124</v>
      </c>
      <c r="E141" s="159" t="s">
        <v>154</v>
      </c>
      <c r="F141" s="160" t="s">
        <v>155</v>
      </c>
      <c r="G141" s="161" t="s">
        <v>156</v>
      </c>
      <c r="H141" s="162">
        <v>2</v>
      </c>
      <c r="I141" s="163"/>
      <c r="J141" s="164">
        <f>ROUND(I141*H141,2)</f>
        <v>0</v>
      </c>
      <c r="K141" s="165"/>
      <c r="L141" s="32"/>
      <c r="M141" s="166" t="s">
        <v>1</v>
      </c>
      <c r="N141" s="167" t="s">
        <v>41</v>
      </c>
      <c r="O141" s="58"/>
      <c r="P141" s="168">
        <f>O141*H141</f>
        <v>0</v>
      </c>
      <c r="Q141" s="168">
        <v>2.0699999999999998</v>
      </c>
      <c r="R141" s="168">
        <f>Q141*H141</f>
        <v>4.1399999999999997</v>
      </c>
      <c r="S141" s="168">
        <v>0</v>
      </c>
      <c r="T141" s="169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0" t="s">
        <v>128</v>
      </c>
      <c r="AT141" s="170" t="s">
        <v>124</v>
      </c>
      <c r="AU141" s="170" t="s">
        <v>100</v>
      </c>
      <c r="AY141" s="16" t="s">
        <v>122</v>
      </c>
      <c r="BE141" s="171">
        <f>IF(N141="základná",J141,0)</f>
        <v>0</v>
      </c>
      <c r="BF141" s="171">
        <f>IF(N141="znížená",J141,0)</f>
        <v>0</v>
      </c>
      <c r="BG141" s="171">
        <f>IF(N141="zákl. prenesená",J141,0)</f>
        <v>0</v>
      </c>
      <c r="BH141" s="171">
        <f>IF(N141="zníž. prenesená",J141,0)</f>
        <v>0</v>
      </c>
      <c r="BI141" s="171">
        <f>IF(N141="nulová",J141,0)</f>
        <v>0</v>
      </c>
      <c r="BJ141" s="16" t="s">
        <v>100</v>
      </c>
      <c r="BK141" s="171">
        <f>ROUND(I141*H141,2)</f>
        <v>0</v>
      </c>
      <c r="BL141" s="16" t="s">
        <v>128</v>
      </c>
      <c r="BM141" s="170" t="s">
        <v>157</v>
      </c>
    </row>
    <row r="142" spans="1:65" s="12" customFormat="1" ht="22.9" customHeight="1">
      <c r="B142" s="145"/>
      <c r="D142" s="146" t="s">
        <v>74</v>
      </c>
      <c r="E142" s="156" t="s">
        <v>135</v>
      </c>
      <c r="F142" s="156" t="s">
        <v>158</v>
      </c>
      <c r="I142" s="148"/>
      <c r="J142" s="157">
        <f>BK142</f>
        <v>0</v>
      </c>
      <c r="L142" s="145"/>
      <c r="M142" s="150"/>
      <c r="N142" s="151"/>
      <c r="O142" s="151"/>
      <c r="P142" s="152">
        <f>SUM(P143:P146)</f>
        <v>0</v>
      </c>
      <c r="Q142" s="151"/>
      <c r="R142" s="152">
        <f>SUM(R143:R146)</f>
        <v>10.654588000000002</v>
      </c>
      <c r="S142" s="151"/>
      <c r="T142" s="153">
        <f>SUM(T143:T146)</f>
        <v>0</v>
      </c>
      <c r="AR142" s="146" t="s">
        <v>80</v>
      </c>
      <c r="AT142" s="154" t="s">
        <v>74</v>
      </c>
      <c r="AU142" s="154" t="s">
        <v>80</v>
      </c>
      <c r="AY142" s="146" t="s">
        <v>122</v>
      </c>
      <c r="BK142" s="155">
        <f>SUM(BK143:BK146)</f>
        <v>0</v>
      </c>
    </row>
    <row r="143" spans="1:65" s="2" customFormat="1" ht="24.2" customHeight="1">
      <c r="A143" s="31"/>
      <c r="B143" s="123"/>
      <c r="C143" s="158" t="s">
        <v>159</v>
      </c>
      <c r="D143" s="158" t="s">
        <v>124</v>
      </c>
      <c r="E143" s="159" t="s">
        <v>160</v>
      </c>
      <c r="F143" s="160" t="s">
        <v>161</v>
      </c>
      <c r="G143" s="161" t="s">
        <v>156</v>
      </c>
      <c r="H143" s="162">
        <v>5</v>
      </c>
      <c r="I143" s="163"/>
      <c r="J143" s="164">
        <f>ROUND(I143*H143,2)</f>
        <v>0</v>
      </c>
      <c r="K143" s="165"/>
      <c r="L143" s="32"/>
      <c r="M143" s="166" t="s">
        <v>1</v>
      </c>
      <c r="N143" s="167" t="s">
        <v>41</v>
      </c>
      <c r="O143" s="58"/>
      <c r="P143" s="168">
        <f>O143*H143</f>
        <v>0</v>
      </c>
      <c r="Q143" s="168">
        <v>2.1170900000000001</v>
      </c>
      <c r="R143" s="168">
        <f>Q143*H143</f>
        <v>10.585450000000002</v>
      </c>
      <c r="S143" s="168">
        <v>0</v>
      </c>
      <c r="T143" s="169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0" t="s">
        <v>128</v>
      </c>
      <c r="AT143" s="170" t="s">
        <v>124</v>
      </c>
      <c r="AU143" s="170" t="s">
        <v>100</v>
      </c>
      <c r="AY143" s="16" t="s">
        <v>122</v>
      </c>
      <c r="BE143" s="171">
        <f>IF(N143="základná",J143,0)</f>
        <v>0</v>
      </c>
      <c r="BF143" s="171">
        <f>IF(N143="znížená",J143,0)</f>
        <v>0</v>
      </c>
      <c r="BG143" s="171">
        <f>IF(N143="zákl. prenesená",J143,0)</f>
        <v>0</v>
      </c>
      <c r="BH143" s="171">
        <f>IF(N143="zníž. prenesená",J143,0)</f>
        <v>0</v>
      </c>
      <c r="BI143" s="171">
        <f>IF(N143="nulová",J143,0)</f>
        <v>0</v>
      </c>
      <c r="BJ143" s="16" t="s">
        <v>100</v>
      </c>
      <c r="BK143" s="171">
        <f>ROUND(I143*H143,2)</f>
        <v>0</v>
      </c>
      <c r="BL143" s="16" t="s">
        <v>128</v>
      </c>
      <c r="BM143" s="170" t="s">
        <v>162</v>
      </c>
    </row>
    <row r="144" spans="1:65" s="13" customFormat="1">
      <c r="B144" s="172"/>
      <c r="D144" s="173" t="s">
        <v>130</v>
      </c>
      <c r="E144" s="174" t="s">
        <v>1</v>
      </c>
      <c r="F144" s="175" t="s">
        <v>142</v>
      </c>
      <c r="H144" s="176">
        <v>5</v>
      </c>
      <c r="I144" s="177"/>
      <c r="L144" s="172"/>
      <c r="M144" s="178"/>
      <c r="N144" s="179"/>
      <c r="O144" s="179"/>
      <c r="P144" s="179"/>
      <c r="Q144" s="179"/>
      <c r="R144" s="179"/>
      <c r="S144" s="179"/>
      <c r="T144" s="180"/>
      <c r="AT144" s="174" t="s">
        <v>130</v>
      </c>
      <c r="AU144" s="174" t="s">
        <v>100</v>
      </c>
      <c r="AV144" s="13" t="s">
        <v>100</v>
      </c>
      <c r="AW144" s="13" t="s">
        <v>31</v>
      </c>
      <c r="AX144" s="13" t="s">
        <v>80</v>
      </c>
      <c r="AY144" s="174" t="s">
        <v>122</v>
      </c>
    </row>
    <row r="145" spans="1:65" s="2" customFormat="1" ht="33" customHeight="1">
      <c r="A145" s="31"/>
      <c r="B145" s="123"/>
      <c r="C145" s="158" t="s">
        <v>163</v>
      </c>
      <c r="D145" s="158" t="s">
        <v>124</v>
      </c>
      <c r="E145" s="159" t="s">
        <v>164</v>
      </c>
      <c r="F145" s="160" t="s">
        <v>165</v>
      </c>
      <c r="G145" s="161" t="s">
        <v>166</v>
      </c>
      <c r="H145" s="162">
        <v>6.9000000000000006E-2</v>
      </c>
      <c r="I145" s="163"/>
      <c r="J145" s="164">
        <f>ROUND(I145*H145,2)</f>
        <v>0</v>
      </c>
      <c r="K145" s="165"/>
      <c r="L145" s="32"/>
      <c r="M145" s="166" t="s">
        <v>1</v>
      </c>
      <c r="N145" s="167" t="s">
        <v>41</v>
      </c>
      <c r="O145" s="58"/>
      <c r="P145" s="168">
        <f>O145*H145</f>
        <v>0</v>
      </c>
      <c r="Q145" s="168">
        <v>1.002</v>
      </c>
      <c r="R145" s="168">
        <f>Q145*H145</f>
        <v>6.9138000000000005E-2</v>
      </c>
      <c r="S145" s="168">
        <v>0</v>
      </c>
      <c r="T145" s="16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0" t="s">
        <v>128</v>
      </c>
      <c r="AT145" s="170" t="s">
        <v>124</v>
      </c>
      <c r="AU145" s="170" t="s">
        <v>100</v>
      </c>
      <c r="AY145" s="16" t="s">
        <v>122</v>
      </c>
      <c r="BE145" s="171">
        <f>IF(N145="základná",J145,0)</f>
        <v>0</v>
      </c>
      <c r="BF145" s="171">
        <f>IF(N145="znížená",J145,0)</f>
        <v>0</v>
      </c>
      <c r="BG145" s="171">
        <f>IF(N145="zákl. prenesená",J145,0)</f>
        <v>0</v>
      </c>
      <c r="BH145" s="171">
        <f>IF(N145="zníž. prenesená",J145,0)</f>
        <v>0</v>
      </c>
      <c r="BI145" s="171">
        <f>IF(N145="nulová",J145,0)</f>
        <v>0</v>
      </c>
      <c r="BJ145" s="16" t="s">
        <v>100</v>
      </c>
      <c r="BK145" s="171">
        <f>ROUND(I145*H145,2)</f>
        <v>0</v>
      </c>
      <c r="BL145" s="16" t="s">
        <v>128</v>
      </c>
      <c r="BM145" s="170" t="s">
        <v>167</v>
      </c>
    </row>
    <row r="146" spans="1:65" s="13" customFormat="1">
      <c r="B146" s="172"/>
      <c r="D146" s="173" t="s">
        <v>130</v>
      </c>
      <c r="E146" s="174" t="s">
        <v>1</v>
      </c>
      <c r="F146" s="175" t="s">
        <v>168</v>
      </c>
      <c r="H146" s="176">
        <v>6.9000000000000006E-2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130</v>
      </c>
      <c r="AU146" s="174" t="s">
        <v>100</v>
      </c>
      <c r="AV146" s="13" t="s">
        <v>100</v>
      </c>
      <c r="AW146" s="13" t="s">
        <v>31</v>
      </c>
      <c r="AX146" s="13" t="s">
        <v>80</v>
      </c>
      <c r="AY146" s="174" t="s">
        <v>122</v>
      </c>
    </row>
    <row r="147" spans="1:65" s="12" customFormat="1" ht="22.9" customHeight="1">
      <c r="B147" s="145"/>
      <c r="D147" s="146" t="s">
        <v>74</v>
      </c>
      <c r="E147" s="156" t="s">
        <v>128</v>
      </c>
      <c r="F147" s="156" t="s">
        <v>169</v>
      </c>
      <c r="I147" s="148"/>
      <c r="J147" s="157">
        <f>BK147</f>
        <v>0</v>
      </c>
      <c r="L147" s="145"/>
      <c r="M147" s="150"/>
      <c r="N147" s="151"/>
      <c r="O147" s="151"/>
      <c r="P147" s="152">
        <f>SUM(P148:P149)</f>
        <v>0</v>
      </c>
      <c r="Q147" s="151"/>
      <c r="R147" s="152">
        <f>SUM(R148:R149)</f>
        <v>67.19680000000001</v>
      </c>
      <c r="S147" s="151"/>
      <c r="T147" s="153">
        <f>SUM(T148:T149)</f>
        <v>0</v>
      </c>
      <c r="AR147" s="146" t="s">
        <v>80</v>
      </c>
      <c r="AT147" s="154" t="s">
        <v>74</v>
      </c>
      <c r="AU147" s="154" t="s">
        <v>80</v>
      </c>
      <c r="AY147" s="146" t="s">
        <v>122</v>
      </c>
      <c r="BK147" s="155">
        <f>SUM(BK148:BK149)</f>
        <v>0</v>
      </c>
    </row>
    <row r="148" spans="1:65" s="2" customFormat="1" ht="33" customHeight="1">
      <c r="A148" s="31"/>
      <c r="B148" s="123"/>
      <c r="C148" s="158" t="s">
        <v>170</v>
      </c>
      <c r="D148" s="158" t="s">
        <v>124</v>
      </c>
      <c r="E148" s="159" t="s">
        <v>171</v>
      </c>
      <c r="F148" s="160" t="s">
        <v>172</v>
      </c>
      <c r="G148" s="161" t="s">
        <v>127</v>
      </c>
      <c r="H148" s="162">
        <v>415</v>
      </c>
      <c r="I148" s="163"/>
      <c r="J148" s="164">
        <f>ROUND(I148*H148,2)</f>
        <v>0</v>
      </c>
      <c r="K148" s="165"/>
      <c r="L148" s="32"/>
      <c r="M148" s="166" t="s">
        <v>1</v>
      </c>
      <c r="N148" s="167" t="s">
        <v>41</v>
      </c>
      <c r="O148" s="58"/>
      <c r="P148" s="168">
        <f>O148*H148</f>
        <v>0</v>
      </c>
      <c r="Q148" s="168">
        <v>0.16192000000000001</v>
      </c>
      <c r="R148" s="168">
        <f>Q148*H148</f>
        <v>67.19680000000001</v>
      </c>
      <c r="S148" s="168">
        <v>0</v>
      </c>
      <c r="T148" s="169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0" t="s">
        <v>128</v>
      </c>
      <c r="AT148" s="170" t="s">
        <v>124</v>
      </c>
      <c r="AU148" s="170" t="s">
        <v>100</v>
      </c>
      <c r="AY148" s="16" t="s">
        <v>122</v>
      </c>
      <c r="BE148" s="171">
        <f>IF(N148="základná",J148,0)</f>
        <v>0</v>
      </c>
      <c r="BF148" s="171">
        <f>IF(N148="znížená",J148,0)</f>
        <v>0</v>
      </c>
      <c r="BG148" s="171">
        <f>IF(N148="zákl. prenesená",J148,0)</f>
        <v>0</v>
      </c>
      <c r="BH148" s="171">
        <f>IF(N148="zníž. prenesená",J148,0)</f>
        <v>0</v>
      </c>
      <c r="BI148" s="171">
        <f>IF(N148="nulová",J148,0)</f>
        <v>0</v>
      </c>
      <c r="BJ148" s="16" t="s">
        <v>100</v>
      </c>
      <c r="BK148" s="171">
        <f>ROUND(I148*H148,2)</f>
        <v>0</v>
      </c>
      <c r="BL148" s="16" t="s">
        <v>128</v>
      </c>
      <c r="BM148" s="170" t="s">
        <v>173</v>
      </c>
    </row>
    <row r="149" spans="1:65" s="13" customFormat="1">
      <c r="B149" s="172"/>
      <c r="D149" s="173" t="s">
        <v>130</v>
      </c>
      <c r="E149" s="174" t="s">
        <v>1</v>
      </c>
      <c r="F149" s="175" t="s">
        <v>174</v>
      </c>
      <c r="H149" s="176">
        <v>415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130</v>
      </c>
      <c r="AU149" s="174" t="s">
        <v>100</v>
      </c>
      <c r="AV149" s="13" t="s">
        <v>100</v>
      </c>
      <c r="AW149" s="13" t="s">
        <v>31</v>
      </c>
      <c r="AX149" s="13" t="s">
        <v>80</v>
      </c>
      <c r="AY149" s="174" t="s">
        <v>122</v>
      </c>
    </row>
    <row r="150" spans="1:65" s="12" customFormat="1" ht="22.9" customHeight="1">
      <c r="B150" s="145"/>
      <c r="D150" s="146" t="s">
        <v>74</v>
      </c>
      <c r="E150" s="156" t="s">
        <v>142</v>
      </c>
      <c r="F150" s="156" t="s">
        <v>175</v>
      </c>
      <c r="I150" s="148"/>
      <c r="J150" s="157">
        <f>BK150</f>
        <v>0</v>
      </c>
      <c r="L150" s="145"/>
      <c r="M150" s="150"/>
      <c r="N150" s="151"/>
      <c r="O150" s="151"/>
      <c r="P150" s="152">
        <f>SUM(P151:P164)</f>
        <v>0</v>
      </c>
      <c r="Q150" s="151"/>
      <c r="R150" s="152">
        <f>SUM(R151:R164)</f>
        <v>365.98579999999998</v>
      </c>
      <c r="S150" s="151"/>
      <c r="T150" s="153">
        <f>SUM(T151:T164)</f>
        <v>0</v>
      </c>
      <c r="AR150" s="146" t="s">
        <v>80</v>
      </c>
      <c r="AT150" s="154" t="s">
        <v>74</v>
      </c>
      <c r="AU150" s="154" t="s">
        <v>80</v>
      </c>
      <c r="AY150" s="146" t="s">
        <v>122</v>
      </c>
      <c r="BK150" s="155">
        <f>SUM(BK151:BK164)</f>
        <v>0</v>
      </c>
    </row>
    <row r="151" spans="1:65" s="2" customFormat="1" ht="33" customHeight="1">
      <c r="A151" s="31"/>
      <c r="B151" s="123"/>
      <c r="C151" s="158" t="s">
        <v>176</v>
      </c>
      <c r="D151" s="158" t="s">
        <v>124</v>
      </c>
      <c r="E151" s="159" t="s">
        <v>177</v>
      </c>
      <c r="F151" s="160" t="s">
        <v>178</v>
      </c>
      <c r="G151" s="161" t="s">
        <v>127</v>
      </c>
      <c r="H151" s="162">
        <v>145</v>
      </c>
      <c r="I151" s="163"/>
      <c r="J151" s="164">
        <f>ROUND(I151*H151,2)</f>
        <v>0</v>
      </c>
      <c r="K151" s="165"/>
      <c r="L151" s="32"/>
      <c r="M151" s="166" t="s">
        <v>1</v>
      </c>
      <c r="N151" s="167" t="s">
        <v>41</v>
      </c>
      <c r="O151" s="58"/>
      <c r="P151" s="168">
        <f>O151*H151</f>
        <v>0</v>
      </c>
      <c r="Q151" s="168">
        <v>0.16192000000000001</v>
      </c>
      <c r="R151" s="168">
        <f>Q151*H151</f>
        <v>23.478400000000001</v>
      </c>
      <c r="S151" s="168">
        <v>0</v>
      </c>
      <c r="T151" s="169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0" t="s">
        <v>128</v>
      </c>
      <c r="AT151" s="170" t="s">
        <v>124</v>
      </c>
      <c r="AU151" s="170" t="s">
        <v>100</v>
      </c>
      <c r="AY151" s="16" t="s">
        <v>122</v>
      </c>
      <c r="BE151" s="171">
        <f>IF(N151="základná",J151,0)</f>
        <v>0</v>
      </c>
      <c r="BF151" s="171">
        <f>IF(N151="znížená",J151,0)</f>
        <v>0</v>
      </c>
      <c r="BG151" s="171">
        <f>IF(N151="zákl. prenesená",J151,0)</f>
        <v>0</v>
      </c>
      <c r="BH151" s="171">
        <f>IF(N151="zníž. prenesená",J151,0)</f>
        <v>0</v>
      </c>
      <c r="BI151" s="171">
        <f>IF(N151="nulová",J151,0)</f>
        <v>0</v>
      </c>
      <c r="BJ151" s="16" t="s">
        <v>100</v>
      </c>
      <c r="BK151" s="171">
        <f>ROUND(I151*H151,2)</f>
        <v>0</v>
      </c>
      <c r="BL151" s="16" t="s">
        <v>128</v>
      </c>
      <c r="BM151" s="170" t="s">
        <v>179</v>
      </c>
    </row>
    <row r="152" spans="1:65" s="13" customFormat="1">
      <c r="B152" s="172"/>
      <c r="D152" s="173" t="s">
        <v>130</v>
      </c>
      <c r="E152" s="174" t="s">
        <v>1</v>
      </c>
      <c r="F152" s="175" t="s">
        <v>180</v>
      </c>
      <c r="H152" s="176">
        <v>145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74" t="s">
        <v>130</v>
      </c>
      <c r="AU152" s="174" t="s">
        <v>100</v>
      </c>
      <c r="AV152" s="13" t="s">
        <v>100</v>
      </c>
      <c r="AW152" s="13" t="s">
        <v>31</v>
      </c>
      <c r="AX152" s="13" t="s">
        <v>80</v>
      </c>
      <c r="AY152" s="174" t="s">
        <v>122</v>
      </c>
    </row>
    <row r="153" spans="1:65" s="2" customFormat="1" ht="24.2" customHeight="1">
      <c r="A153" s="31"/>
      <c r="B153" s="123"/>
      <c r="C153" s="158" t="s">
        <v>181</v>
      </c>
      <c r="D153" s="158" t="s">
        <v>124</v>
      </c>
      <c r="E153" s="159" t="s">
        <v>182</v>
      </c>
      <c r="F153" s="160" t="s">
        <v>183</v>
      </c>
      <c r="G153" s="161" t="s">
        <v>127</v>
      </c>
      <c r="H153" s="162">
        <v>145</v>
      </c>
      <c r="I153" s="163"/>
      <c r="J153" s="164">
        <f>ROUND(I153*H153,2)</f>
        <v>0</v>
      </c>
      <c r="K153" s="165"/>
      <c r="L153" s="32"/>
      <c r="M153" s="166" t="s">
        <v>1</v>
      </c>
      <c r="N153" s="167" t="s">
        <v>41</v>
      </c>
      <c r="O153" s="58"/>
      <c r="P153" s="168">
        <f>O153*H153</f>
        <v>0</v>
      </c>
      <c r="Q153" s="168">
        <v>0.27994000000000002</v>
      </c>
      <c r="R153" s="168">
        <f>Q153*H153</f>
        <v>40.591300000000004</v>
      </c>
      <c r="S153" s="168">
        <v>0</v>
      </c>
      <c r="T153" s="169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0" t="s">
        <v>128</v>
      </c>
      <c r="AT153" s="170" t="s">
        <v>124</v>
      </c>
      <c r="AU153" s="170" t="s">
        <v>100</v>
      </c>
      <c r="AY153" s="16" t="s">
        <v>122</v>
      </c>
      <c r="BE153" s="171">
        <f>IF(N153="základná",J153,0)</f>
        <v>0</v>
      </c>
      <c r="BF153" s="171">
        <f>IF(N153="znížená",J153,0)</f>
        <v>0</v>
      </c>
      <c r="BG153" s="171">
        <f>IF(N153="zákl. prenesená",J153,0)</f>
        <v>0</v>
      </c>
      <c r="BH153" s="171">
        <f>IF(N153="zníž. prenesená",J153,0)</f>
        <v>0</v>
      </c>
      <c r="BI153" s="171">
        <f>IF(N153="nulová",J153,0)</f>
        <v>0</v>
      </c>
      <c r="BJ153" s="16" t="s">
        <v>100</v>
      </c>
      <c r="BK153" s="171">
        <f>ROUND(I153*H153,2)</f>
        <v>0</v>
      </c>
      <c r="BL153" s="16" t="s">
        <v>128</v>
      </c>
      <c r="BM153" s="170" t="s">
        <v>184</v>
      </c>
    </row>
    <row r="154" spans="1:65" s="2" customFormat="1" ht="24.2" customHeight="1">
      <c r="A154" s="31"/>
      <c r="B154" s="123"/>
      <c r="C154" s="158" t="s">
        <v>185</v>
      </c>
      <c r="D154" s="158" t="s">
        <v>124</v>
      </c>
      <c r="E154" s="159" t="s">
        <v>186</v>
      </c>
      <c r="F154" s="160" t="s">
        <v>187</v>
      </c>
      <c r="G154" s="161" t="s">
        <v>127</v>
      </c>
      <c r="H154" s="162">
        <v>415</v>
      </c>
      <c r="I154" s="163"/>
      <c r="J154" s="164">
        <f>ROUND(I154*H154,2)</f>
        <v>0</v>
      </c>
      <c r="K154" s="165"/>
      <c r="L154" s="32"/>
      <c r="M154" s="166" t="s">
        <v>1</v>
      </c>
      <c r="N154" s="167" t="s">
        <v>41</v>
      </c>
      <c r="O154" s="58"/>
      <c r="P154" s="168">
        <f>O154*H154</f>
        <v>0</v>
      </c>
      <c r="Q154" s="168">
        <v>0.29810999999999999</v>
      </c>
      <c r="R154" s="168">
        <f>Q154*H154</f>
        <v>123.71565</v>
      </c>
      <c r="S154" s="168">
        <v>0</v>
      </c>
      <c r="T154" s="169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0" t="s">
        <v>128</v>
      </c>
      <c r="AT154" s="170" t="s">
        <v>124</v>
      </c>
      <c r="AU154" s="170" t="s">
        <v>100</v>
      </c>
      <c r="AY154" s="16" t="s">
        <v>122</v>
      </c>
      <c r="BE154" s="171">
        <f>IF(N154="základná",J154,0)</f>
        <v>0</v>
      </c>
      <c r="BF154" s="171">
        <f>IF(N154="znížená",J154,0)</f>
        <v>0</v>
      </c>
      <c r="BG154" s="171">
        <f>IF(N154="zákl. prenesená",J154,0)</f>
        <v>0</v>
      </c>
      <c r="BH154" s="171">
        <f>IF(N154="zníž. prenesená",J154,0)</f>
        <v>0</v>
      </c>
      <c r="BI154" s="171">
        <f>IF(N154="nulová",J154,0)</f>
        <v>0</v>
      </c>
      <c r="BJ154" s="16" t="s">
        <v>100</v>
      </c>
      <c r="BK154" s="171">
        <f>ROUND(I154*H154,2)</f>
        <v>0</v>
      </c>
      <c r="BL154" s="16" t="s">
        <v>128</v>
      </c>
      <c r="BM154" s="170" t="s">
        <v>188</v>
      </c>
    </row>
    <row r="155" spans="1:65" s="13" customFormat="1">
      <c r="B155" s="172"/>
      <c r="D155" s="173" t="s">
        <v>130</v>
      </c>
      <c r="E155" s="174" t="s">
        <v>1</v>
      </c>
      <c r="F155" s="175" t="s">
        <v>174</v>
      </c>
      <c r="H155" s="176">
        <v>415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130</v>
      </c>
      <c r="AU155" s="174" t="s">
        <v>100</v>
      </c>
      <c r="AV155" s="13" t="s">
        <v>100</v>
      </c>
      <c r="AW155" s="13" t="s">
        <v>31</v>
      </c>
      <c r="AX155" s="13" t="s">
        <v>80</v>
      </c>
      <c r="AY155" s="174" t="s">
        <v>122</v>
      </c>
    </row>
    <row r="156" spans="1:65" s="2" customFormat="1" ht="33" customHeight="1">
      <c r="A156" s="31"/>
      <c r="B156" s="123"/>
      <c r="C156" s="158" t="s">
        <v>189</v>
      </c>
      <c r="D156" s="158" t="s">
        <v>124</v>
      </c>
      <c r="E156" s="159" t="s">
        <v>190</v>
      </c>
      <c r="F156" s="160" t="s">
        <v>191</v>
      </c>
      <c r="G156" s="161" t="s">
        <v>127</v>
      </c>
      <c r="H156" s="162">
        <v>475</v>
      </c>
      <c r="I156" s="163"/>
      <c r="J156" s="164">
        <f>ROUND(I156*H156,2)</f>
        <v>0</v>
      </c>
      <c r="K156" s="165"/>
      <c r="L156" s="32"/>
      <c r="M156" s="166" t="s">
        <v>1</v>
      </c>
      <c r="N156" s="167" t="s">
        <v>41</v>
      </c>
      <c r="O156" s="58"/>
      <c r="P156" s="168">
        <f>O156*H156</f>
        <v>0</v>
      </c>
      <c r="Q156" s="168">
        <v>7.1000000000000002E-4</v>
      </c>
      <c r="R156" s="168">
        <f>Q156*H156</f>
        <v>0.33724999999999999</v>
      </c>
      <c r="S156" s="168">
        <v>0</v>
      </c>
      <c r="T156" s="169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0" t="s">
        <v>128</v>
      </c>
      <c r="AT156" s="170" t="s">
        <v>124</v>
      </c>
      <c r="AU156" s="170" t="s">
        <v>100</v>
      </c>
      <c r="AY156" s="16" t="s">
        <v>122</v>
      </c>
      <c r="BE156" s="171">
        <f>IF(N156="základná",J156,0)</f>
        <v>0</v>
      </c>
      <c r="BF156" s="171">
        <f>IF(N156="znížená",J156,0)</f>
        <v>0</v>
      </c>
      <c r="BG156" s="171">
        <f>IF(N156="zákl. prenesená",J156,0)</f>
        <v>0</v>
      </c>
      <c r="BH156" s="171">
        <f>IF(N156="zníž. prenesená",J156,0)</f>
        <v>0</v>
      </c>
      <c r="BI156" s="171">
        <f>IF(N156="nulová",J156,0)</f>
        <v>0</v>
      </c>
      <c r="BJ156" s="16" t="s">
        <v>100</v>
      </c>
      <c r="BK156" s="171">
        <f>ROUND(I156*H156,2)</f>
        <v>0</v>
      </c>
      <c r="BL156" s="16" t="s">
        <v>128</v>
      </c>
      <c r="BM156" s="170" t="s">
        <v>192</v>
      </c>
    </row>
    <row r="157" spans="1:65" s="13" customFormat="1">
      <c r="B157" s="172"/>
      <c r="D157" s="173" t="s">
        <v>130</v>
      </c>
      <c r="E157" s="174" t="s">
        <v>1</v>
      </c>
      <c r="F157" s="175" t="s">
        <v>193</v>
      </c>
      <c r="H157" s="176">
        <v>475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130</v>
      </c>
      <c r="AU157" s="174" t="s">
        <v>100</v>
      </c>
      <c r="AV157" s="13" t="s">
        <v>100</v>
      </c>
      <c r="AW157" s="13" t="s">
        <v>31</v>
      </c>
      <c r="AX157" s="13" t="s">
        <v>80</v>
      </c>
      <c r="AY157" s="174" t="s">
        <v>122</v>
      </c>
    </row>
    <row r="158" spans="1:65" s="2" customFormat="1" ht="33" customHeight="1">
      <c r="A158" s="31"/>
      <c r="B158" s="123"/>
      <c r="C158" s="158" t="s">
        <v>194</v>
      </c>
      <c r="D158" s="158" t="s">
        <v>124</v>
      </c>
      <c r="E158" s="159" t="s">
        <v>195</v>
      </c>
      <c r="F158" s="160" t="s">
        <v>196</v>
      </c>
      <c r="G158" s="161" t="s">
        <v>127</v>
      </c>
      <c r="H158" s="162">
        <v>475</v>
      </c>
      <c r="I158" s="163"/>
      <c r="J158" s="164">
        <f>ROUND(I158*H158,2)</f>
        <v>0</v>
      </c>
      <c r="K158" s="165"/>
      <c r="L158" s="32"/>
      <c r="M158" s="166" t="s">
        <v>1</v>
      </c>
      <c r="N158" s="167" t="s">
        <v>41</v>
      </c>
      <c r="O158" s="58"/>
      <c r="P158" s="168">
        <f>O158*H158</f>
        <v>0</v>
      </c>
      <c r="Q158" s="168">
        <v>0.12966</v>
      </c>
      <c r="R158" s="168">
        <f>Q158*H158</f>
        <v>61.588499999999996</v>
      </c>
      <c r="S158" s="168">
        <v>0</v>
      </c>
      <c r="T158" s="169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0" t="s">
        <v>128</v>
      </c>
      <c r="AT158" s="170" t="s">
        <v>124</v>
      </c>
      <c r="AU158" s="170" t="s">
        <v>100</v>
      </c>
      <c r="AY158" s="16" t="s">
        <v>122</v>
      </c>
      <c r="BE158" s="171">
        <f>IF(N158="základná",J158,0)</f>
        <v>0</v>
      </c>
      <c r="BF158" s="171">
        <f>IF(N158="znížená",J158,0)</f>
        <v>0</v>
      </c>
      <c r="BG158" s="171">
        <f>IF(N158="zákl. prenesená",J158,0)</f>
        <v>0</v>
      </c>
      <c r="BH158" s="171">
        <f>IF(N158="zníž. prenesená",J158,0)</f>
        <v>0</v>
      </c>
      <c r="BI158" s="171">
        <f>IF(N158="nulová",J158,0)</f>
        <v>0</v>
      </c>
      <c r="BJ158" s="16" t="s">
        <v>100</v>
      </c>
      <c r="BK158" s="171">
        <f>ROUND(I158*H158,2)</f>
        <v>0</v>
      </c>
      <c r="BL158" s="16" t="s">
        <v>128</v>
      </c>
      <c r="BM158" s="170" t="s">
        <v>197</v>
      </c>
    </row>
    <row r="159" spans="1:65" s="13" customFormat="1">
      <c r="B159" s="172"/>
      <c r="D159" s="173" t="s">
        <v>130</v>
      </c>
      <c r="E159" s="174" t="s">
        <v>1</v>
      </c>
      <c r="F159" s="175" t="s">
        <v>193</v>
      </c>
      <c r="H159" s="176">
        <v>475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130</v>
      </c>
      <c r="AU159" s="174" t="s">
        <v>100</v>
      </c>
      <c r="AV159" s="13" t="s">
        <v>100</v>
      </c>
      <c r="AW159" s="13" t="s">
        <v>31</v>
      </c>
      <c r="AX159" s="13" t="s">
        <v>80</v>
      </c>
      <c r="AY159" s="174" t="s">
        <v>122</v>
      </c>
    </row>
    <row r="160" spans="1:65" s="2" customFormat="1" ht="37.9" customHeight="1">
      <c r="A160" s="31"/>
      <c r="B160" s="123"/>
      <c r="C160" s="158" t="s">
        <v>198</v>
      </c>
      <c r="D160" s="158" t="s">
        <v>124</v>
      </c>
      <c r="E160" s="159" t="s">
        <v>199</v>
      </c>
      <c r="F160" s="160" t="s">
        <v>200</v>
      </c>
      <c r="G160" s="161" t="s">
        <v>127</v>
      </c>
      <c r="H160" s="162">
        <v>415</v>
      </c>
      <c r="I160" s="163"/>
      <c r="J160" s="164">
        <f>ROUND(I160*H160,2)</f>
        <v>0</v>
      </c>
      <c r="K160" s="165"/>
      <c r="L160" s="32"/>
      <c r="M160" s="166" t="s">
        <v>1</v>
      </c>
      <c r="N160" s="167" t="s">
        <v>41</v>
      </c>
      <c r="O160" s="58"/>
      <c r="P160" s="168">
        <f>O160*H160</f>
        <v>0</v>
      </c>
      <c r="Q160" s="168">
        <v>9.2499999999999999E-2</v>
      </c>
      <c r="R160" s="168">
        <f>Q160*H160</f>
        <v>38.387500000000003</v>
      </c>
      <c r="S160" s="168">
        <v>0</v>
      </c>
      <c r="T160" s="169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0" t="s">
        <v>128</v>
      </c>
      <c r="AT160" s="170" t="s">
        <v>124</v>
      </c>
      <c r="AU160" s="170" t="s">
        <v>100</v>
      </c>
      <c r="AY160" s="16" t="s">
        <v>122</v>
      </c>
      <c r="BE160" s="171">
        <f>IF(N160="základná",J160,0)</f>
        <v>0</v>
      </c>
      <c r="BF160" s="171">
        <f>IF(N160="znížená",J160,0)</f>
        <v>0</v>
      </c>
      <c r="BG160" s="171">
        <f>IF(N160="zákl. prenesená",J160,0)</f>
        <v>0</v>
      </c>
      <c r="BH160" s="171">
        <f>IF(N160="zníž. prenesená",J160,0)</f>
        <v>0</v>
      </c>
      <c r="BI160" s="171">
        <f>IF(N160="nulová",J160,0)</f>
        <v>0</v>
      </c>
      <c r="BJ160" s="16" t="s">
        <v>100</v>
      </c>
      <c r="BK160" s="171">
        <f>ROUND(I160*H160,2)</f>
        <v>0</v>
      </c>
      <c r="BL160" s="16" t="s">
        <v>128</v>
      </c>
      <c r="BM160" s="170" t="s">
        <v>201</v>
      </c>
    </row>
    <row r="161" spans="1:65" s="13" customFormat="1">
      <c r="B161" s="172"/>
      <c r="D161" s="173" t="s">
        <v>130</v>
      </c>
      <c r="E161" s="174" t="s">
        <v>1</v>
      </c>
      <c r="F161" s="175" t="s">
        <v>202</v>
      </c>
      <c r="H161" s="176">
        <v>415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130</v>
      </c>
      <c r="AU161" s="174" t="s">
        <v>100</v>
      </c>
      <c r="AV161" s="13" t="s">
        <v>100</v>
      </c>
      <c r="AW161" s="13" t="s">
        <v>31</v>
      </c>
      <c r="AX161" s="13" t="s">
        <v>75</v>
      </c>
      <c r="AY161" s="174" t="s">
        <v>122</v>
      </c>
    </row>
    <row r="162" spans="1:65" s="14" customFormat="1">
      <c r="B162" s="181"/>
      <c r="D162" s="173" t="s">
        <v>130</v>
      </c>
      <c r="E162" s="182" t="s">
        <v>1</v>
      </c>
      <c r="F162" s="183" t="s">
        <v>203</v>
      </c>
      <c r="H162" s="184">
        <v>415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130</v>
      </c>
      <c r="AU162" s="182" t="s">
        <v>100</v>
      </c>
      <c r="AV162" s="14" t="s">
        <v>128</v>
      </c>
      <c r="AW162" s="14" t="s">
        <v>31</v>
      </c>
      <c r="AX162" s="14" t="s">
        <v>80</v>
      </c>
      <c r="AY162" s="182" t="s">
        <v>122</v>
      </c>
    </row>
    <row r="163" spans="1:65" s="2" customFormat="1" ht="16.5" customHeight="1">
      <c r="A163" s="31"/>
      <c r="B163" s="123"/>
      <c r="C163" s="189" t="s">
        <v>204</v>
      </c>
      <c r="D163" s="189" t="s">
        <v>205</v>
      </c>
      <c r="E163" s="190" t="s">
        <v>206</v>
      </c>
      <c r="F163" s="191" t="s">
        <v>207</v>
      </c>
      <c r="G163" s="192" t="s">
        <v>127</v>
      </c>
      <c r="H163" s="193">
        <v>423.3</v>
      </c>
      <c r="I163" s="194"/>
      <c r="J163" s="195">
        <f>ROUND(I163*H163,2)</f>
        <v>0</v>
      </c>
      <c r="K163" s="196"/>
      <c r="L163" s="197"/>
      <c r="M163" s="198" t="s">
        <v>1</v>
      </c>
      <c r="N163" s="199" t="s">
        <v>41</v>
      </c>
      <c r="O163" s="58"/>
      <c r="P163" s="168">
        <f>O163*H163</f>
        <v>0</v>
      </c>
      <c r="Q163" s="168">
        <v>0.184</v>
      </c>
      <c r="R163" s="168">
        <f>Q163*H163</f>
        <v>77.887200000000007</v>
      </c>
      <c r="S163" s="168">
        <v>0</v>
      </c>
      <c r="T163" s="169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0" t="s">
        <v>159</v>
      </c>
      <c r="AT163" s="170" t="s">
        <v>205</v>
      </c>
      <c r="AU163" s="170" t="s">
        <v>100</v>
      </c>
      <c r="AY163" s="16" t="s">
        <v>122</v>
      </c>
      <c r="BE163" s="171">
        <f>IF(N163="základná",J163,0)</f>
        <v>0</v>
      </c>
      <c r="BF163" s="171">
        <f>IF(N163="znížená",J163,0)</f>
        <v>0</v>
      </c>
      <c r="BG163" s="171">
        <f>IF(N163="zákl. prenesená",J163,0)</f>
        <v>0</v>
      </c>
      <c r="BH163" s="171">
        <f>IF(N163="zníž. prenesená",J163,0)</f>
        <v>0</v>
      </c>
      <c r="BI163" s="171">
        <f>IF(N163="nulová",J163,0)</f>
        <v>0</v>
      </c>
      <c r="BJ163" s="16" t="s">
        <v>100</v>
      </c>
      <c r="BK163" s="171">
        <f>ROUND(I163*H163,2)</f>
        <v>0</v>
      </c>
      <c r="BL163" s="16" t="s">
        <v>128</v>
      </c>
      <c r="BM163" s="170" t="s">
        <v>208</v>
      </c>
    </row>
    <row r="164" spans="1:65" s="13" customFormat="1">
      <c r="B164" s="172"/>
      <c r="D164" s="173" t="s">
        <v>130</v>
      </c>
      <c r="F164" s="175" t="s">
        <v>209</v>
      </c>
      <c r="H164" s="176">
        <v>423.3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130</v>
      </c>
      <c r="AU164" s="174" t="s">
        <v>100</v>
      </c>
      <c r="AV164" s="13" t="s">
        <v>100</v>
      </c>
      <c r="AW164" s="13" t="s">
        <v>3</v>
      </c>
      <c r="AX164" s="13" t="s">
        <v>80</v>
      </c>
      <c r="AY164" s="174" t="s">
        <v>122</v>
      </c>
    </row>
    <row r="165" spans="1:65" s="12" customFormat="1" ht="22.9" customHeight="1">
      <c r="B165" s="145"/>
      <c r="D165" s="146" t="s">
        <v>74</v>
      </c>
      <c r="E165" s="156" t="s">
        <v>163</v>
      </c>
      <c r="F165" s="156" t="s">
        <v>210</v>
      </c>
      <c r="I165" s="148"/>
      <c r="J165" s="157">
        <f>BK165</f>
        <v>0</v>
      </c>
      <c r="L165" s="145"/>
      <c r="M165" s="150"/>
      <c r="N165" s="151"/>
      <c r="O165" s="151"/>
      <c r="P165" s="152">
        <f>SUM(P166:P179)</f>
        <v>0</v>
      </c>
      <c r="Q165" s="151"/>
      <c r="R165" s="152">
        <f>SUM(R166:R179)</f>
        <v>53.972900000000003</v>
      </c>
      <c r="S165" s="151"/>
      <c r="T165" s="153">
        <f>SUM(T166:T179)</f>
        <v>0</v>
      </c>
      <c r="AR165" s="146" t="s">
        <v>80</v>
      </c>
      <c r="AT165" s="154" t="s">
        <v>74</v>
      </c>
      <c r="AU165" s="154" t="s">
        <v>80</v>
      </c>
      <c r="AY165" s="146" t="s">
        <v>122</v>
      </c>
      <c r="BK165" s="155">
        <f>SUM(BK166:BK179)</f>
        <v>0</v>
      </c>
    </row>
    <row r="166" spans="1:65" s="2" customFormat="1" ht="37.9" customHeight="1">
      <c r="A166" s="31"/>
      <c r="B166" s="123"/>
      <c r="C166" s="158" t="s">
        <v>211</v>
      </c>
      <c r="D166" s="158" t="s">
        <v>124</v>
      </c>
      <c r="E166" s="159" t="s">
        <v>212</v>
      </c>
      <c r="F166" s="160" t="s">
        <v>213</v>
      </c>
      <c r="G166" s="161" t="s">
        <v>151</v>
      </c>
      <c r="H166" s="162">
        <v>30</v>
      </c>
      <c r="I166" s="163"/>
      <c r="J166" s="164">
        <f>ROUND(I166*H166,2)</f>
        <v>0</v>
      </c>
      <c r="K166" s="165"/>
      <c r="L166" s="32"/>
      <c r="M166" s="166" t="s">
        <v>1</v>
      </c>
      <c r="N166" s="167" t="s">
        <v>41</v>
      </c>
      <c r="O166" s="58"/>
      <c r="P166" s="168">
        <f>O166*H166</f>
        <v>0</v>
      </c>
      <c r="Q166" s="168">
        <v>9.8729999999999998E-2</v>
      </c>
      <c r="R166" s="168">
        <f>Q166*H166</f>
        <v>2.9619</v>
      </c>
      <c r="S166" s="168">
        <v>0</v>
      </c>
      <c r="T166" s="169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0" t="s">
        <v>128</v>
      </c>
      <c r="AT166" s="170" t="s">
        <v>124</v>
      </c>
      <c r="AU166" s="170" t="s">
        <v>100</v>
      </c>
      <c r="AY166" s="16" t="s">
        <v>122</v>
      </c>
      <c r="BE166" s="171">
        <f>IF(N166="základná",J166,0)</f>
        <v>0</v>
      </c>
      <c r="BF166" s="171">
        <f>IF(N166="znížená",J166,0)</f>
        <v>0</v>
      </c>
      <c r="BG166" s="171">
        <f>IF(N166="zákl. prenesená",J166,0)</f>
        <v>0</v>
      </c>
      <c r="BH166" s="171">
        <f>IF(N166="zníž. prenesená",J166,0)</f>
        <v>0</v>
      </c>
      <c r="BI166" s="171">
        <f>IF(N166="nulová",J166,0)</f>
        <v>0</v>
      </c>
      <c r="BJ166" s="16" t="s">
        <v>100</v>
      </c>
      <c r="BK166" s="171">
        <f>ROUND(I166*H166,2)</f>
        <v>0</v>
      </c>
      <c r="BL166" s="16" t="s">
        <v>128</v>
      </c>
      <c r="BM166" s="170" t="s">
        <v>214</v>
      </c>
    </row>
    <row r="167" spans="1:65" s="13" customFormat="1">
      <c r="B167" s="172"/>
      <c r="D167" s="173" t="s">
        <v>130</v>
      </c>
      <c r="E167" s="174" t="s">
        <v>1</v>
      </c>
      <c r="F167" s="175" t="s">
        <v>215</v>
      </c>
      <c r="H167" s="176">
        <v>30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130</v>
      </c>
      <c r="AU167" s="174" t="s">
        <v>100</v>
      </c>
      <c r="AV167" s="13" t="s">
        <v>100</v>
      </c>
      <c r="AW167" s="13" t="s">
        <v>31</v>
      </c>
      <c r="AX167" s="13" t="s">
        <v>80</v>
      </c>
      <c r="AY167" s="174" t="s">
        <v>122</v>
      </c>
    </row>
    <row r="168" spans="1:65" s="2" customFormat="1" ht="16.5" customHeight="1">
      <c r="A168" s="31"/>
      <c r="B168" s="123"/>
      <c r="C168" s="189" t="s">
        <v>216</v>
      </c>
      <c r="D168" s="189" t="s">
        <v>205</v>
      </c>
      <c r="E168" s="190" t="s">
        <v>217</v>
      </c>
      <c r="F168" s="191" t="s">
        <v>218</v>
      </c>
      <c r="G168" s="192" t="s">
        <v>219</v>
      </c>
      <c r="H168" s="193">
        <v>60.6</v>
      </c>
      <c r="I168" s="194"/>
      <c r="J168" s="195">
        <f>ROUND(I168*H168,2)</f>
        <v>0</v>
      </c>
      <c r="K168" s="196"/>
      <c r="L168" s="197"/>
      <c r="M168" s="198" t="s">
        <v>1</v>
      </c>
      <c r="N168" s="199" t="s">
        <v>41</v>
      </c>
      <c r="O168" s="58"/>
      <c r="P168" s="168">
        <f>O168*H168</f>
        <v>0</v>
      </c>
      <c r="Q168" s="168">
        <v>1.125E-2</v>
      </c>
      <c r="R168" s="168">
        <f>Q168*H168</f>
        <v>0.68174999999999997</v>
      </c>
      <c r="S168" s="168">
        <v>0</v>
      </c>
      <c r="T168" s="169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0" t="s">
        <v>159</v>
      </c>
      <c r="AT168" s="170" t="s">
        <v>205</v>
      </c>
      <c r="AU168" s="170" t="s">
        <v>100</v>
      </c>
      <c r="AY168" s="16" t="s">
        <v>122</v>
      </c>
      <c r="BE168" s="171">
        <f>IF(N168="základná",J168,0)</f>
        <v>0</v>
      </c>
      <c r="BF168" s="171">
        <f>IF(N168="znížená",J168,0)</f>
        <v>0</v>
      </c>
      <c r="BG168" s="171">
        <f>IF(N168="zákl. prenesená",J168,0)</f>
        <v>0</v>
      </c>
      <c r="BH168" s="171">
        <f>IF(N168="zníž. prenesená",J168,0)</f>
        <v>0</v>
      </c>
      <c r="BI168" s="171">
        <f>IF(N168="nulová",J168,0)</f>
        <v>0</v>
      </c>
      <c r="BJ168" s="16" t="s">
        <v>100</v>
      </c>
      <c r="BK168" s="171">
        <f>ROUND(I168*H168,2)</f>
        <v>0</v>
      </c>
      <c r="BL168" s="16" t="s">
        <v>128</v>
      </c>
      <c r="BM168" s="170" t="s">
        <v>220</v>
      </c>
    </row>
    <row r="169" spans="1:65" s="13" customFormat="1">
      <c r="B169" s="172"/>
      <c r="D169" s="173" t="s">
        <v>130</v>
      </c>
      <c r="E169" s="174" t="s">
        <v>1</v>
      </c>
      <c r="F169" s="175" t="s">
        <v>221</v>
      </c>
      <c r="H169" s="176">
        <v>60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130</v>
      </c>
      <c r="AU169" s="174" t="s">
        <v>100</v>
      </c>
      <c r="AV169" s="13" t="s">
        <v>100</v>
      </c>
      <c r="AW169" s="13" t="s">
        <v>31</v>
      </c>
      <c r="AX169" s="13" t="s">
        <v>80</v>
      </c>
      <c r="AY169" s="174" t="s">
        <v>122</v>
      </c>
    </row>
    <row r="170" spans="1:65" s="13" customFormat="1">
      <c r="B170" s="172"/>
      <c r="D170" s="173" t="s">
        <v>130</v>
      </c>
      <c r="F170" s="175" t="s">
        <v>222</v>
      </c>
      <c r="H170" s="176">
        <v>60.6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130</v>
      </c>
      <c r="AU170" s="174" t="s">
        <v>100</v>
      </c>
      <c r="AV170" s="13" t="s">
        <v>100</v>
      </c>
      <c r="AW170" s="13" t="s">
        <v>3</v>
      </c>
      <c r="AX170" s="13" t="s">
        <v>80</v>
      </c>
      <c r="AY170" s="174" t="s">
        <v>122</v>
      </c>
    </row>
    <row r="171" spans="1:65" s="2" customFormat="1" ht="33" customHeight="1">
      <c r="A171" s="31"/>
      <c r="B171" s="123"/>
      <c r="C171" s="158" t="s">
        <v>7</v>
      </c>
      <c r="D171" s="158" t="s">
        <v>124</v>
      </c>
      <c r="E171" s="159" t="s">
        <v>223</v>
      </c>
      <c r="F171" s="160" t="s">
        <v>224</v>
      </c>
      <c r="G171" s="161" t="s">
        <v>151</v>
      </c>
      <c r="H171" s="162">
        <v>230</v>
      </c>
      <c r="I171" s="163"/>
      <c r="J171" s="164">
        <f>ROUND(I171*H171,2)</f>
        <v>0</v>
      </c>
      <c r="K171" s="165"/>
      <c r="L171" s="32"/>
      <c r="M171" s="166" t="s">
        <v>1</v>
      </c>
      <c r="N171" s="167" t="s">
        <v>41</v>
      </c>
      <c r="O171" s="58"/>
      <c r="P171" s="168">
        <f>O171*H171</f>
        <v>0</v>
      </c>
      <c r="Q171" s="168">
        <v>0.12656000000000001</v>
      </c>
      <c r="R171" s="168">
        <f>Q171*H171</f>
        <v>29.108800000000002</v>
      </c>
      <c r="S171" s="168">
        <v>0</v>
      </c>
      <c r="T171" s="169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0" t="s">
        <v>128</v>
      </c>
      <c r="AT171" s="170" t="s">
        <v>124</v>
      </c>
      <c r="AU171" s="170" t="s">
        <v>100</v>
      </c>
      <c r="AY171" s="16" t="s">
        <v>122</v>
      </c>
      <c r="BE171" s="171">
        <f>IF(N171="základná",J171,0)</f>
        <v>0</v>
      </c>
      <c r="BF171" s="171">
        <f>IF(N171="znížená",J171,0)</f>
        <v>0</v>
      </c>
      <c r="BG171" s="171">
        <f>IF(N171="zákl. prenesená",J171,0)</f>
        <v>0</v>
      </c>
      <c r="BH171" s="171">
        <f>IF(N171="zníž. prenesená",J171,0)</f>
        <v>0</v>
      </c>
      <c r="BI171" s="171">
        <f>IF(N171="nulová",J171,0)</f>
        <v>0</v>
      </c>
      <c r="BJ171" s="16" t="s">
        <v>100</v>
      </c>
      <c r="BK171" s="171">
        <f>ROUND(I171*H171,2)</f>
        <v>0</v>
      </c>
      <c r="BL171" s="16" t="s">
        <v>128</v>
      </c>
      <c r="BM171" s="170" t="s">
        <v>225</v>
      </c>
    </row>
    <row r="172" spans="1:65" s="2" customFormat="1" ht="16.5" customHeight="1">
      <c r="A172" s="31"/>
      <c r="B172" s="123"/>
      <c r="C172" s="189" t="s">
        <v>226</v>
      </c>
      <c r="D172" s="189" t="s">
        <v>205</v>
      </c>
      <c r="E172" s="190" t="s">
        <v>227</v>
      </c>
      <c r="F172" s="191" t="s">
        <v>228</v>
      </c>
      <c r="G172" s="192" t="s">
        <v>219</v>
      </c>
      <c r="H172" s="193">
        <v>232.3</v>
      </c>
      <c r="I172" s="194"/>
      <c r="J172" s="195">
        <f>ROUND(I172*H172,2)</f>
        <v>0</v>
      </c>
      <c r="K172" s="196"/>
      <c r="L172" s="197"/>
      <c r="M172" s="198" t="s">
        <v>1</v>
      </c>
      <c r="N172" s="199" t="s">
        <v>41</v>
      </c>
      <c r="O172" s="58"/>
      <c r="P172" s="168">
        <f>O172*H172</f>
        <v>0</v>
      </c>
      <c r="Q172" s="168">
        <v>4.8000000000000001E-2</v>
      </c>
      <c r="R172" s="168">
        <f>Q172*H172</f>
        <v>11.150400000000001</v>
      </c>
      <c r="S172" s="168">
        <v>0</v>
      </c>
      <c r="T172" s="169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0" t="s">
        <v>159</v>
      </c>
      <c r="AT172" s="170" t="s">
        <v>205</v>
      </c>
      <c r="AU172" s="170" t="s">
        <v>100</v>
      </c>
      <c r="AY172" s="16" t="s">
        <v>122</v>
      </c>
      <c r="BE172" s="171">
        <f>IF(N172="základná",J172,0)</f>
        <v>0</v>
      </c>
      <c r="BF172" s="171">
        <f>IF(N172="znížená",J172,0)</f>
        <v>0</v>
      </c>
      <c r="BG172" s="171">
        <f>IF(N172="zákl. prenesená",J172,0)</f>
        <v>0</v>
      </c>
      <c r="BH172" s="171">
        <f>IF(N172="zníž. prenesená",J172,0)</f>
        <v>0</v>
      </c>
      <c r="BI172" s="171">
        <f>IF(N172="nulová",J172,0)</f>
        <v>0</v>
      </c>
      <c r="BJ172" s="16" t="s">
        <v>100</v>
      </c>
      <c r="BK172" s="171">
        <f>ROUND(I172*H172,2)</f>
        <v>0</v>
      </c>
      <c r="BL172" s="16" t="s">
        <v>128</v>
      </c>
      <c r="BM172" s="170" t="s">
        <v>229</v>
      </c>
    </row>
    <row r="173" spans="1:65" s="13" customFormat="1">
      <c r="B173" s="172"/>
      <c r="D173" s="173" t="s">
        <v>130</v>
      </c>
      <c r="F173" s="175" t="s">
        <v>230</v>
      </c>
      <c r="H173" s="176">
        <v>232.3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130</v>
      </c>
      <c r="AU173" s="174" t="s">
        <v>100</v>
      </c>
      <c r="AV173" s="13" t="s">
        <v>100</v>
      </c>
      <c r="AW173" s="13" t="s">
        <v>3</v>
      </c>
      <c r="AX173" s="13" t="s">
        <v>80</v>
      </c>
      <c r="AY173" s="174" t="s">
        <v>122</v>
      </c>
    </row>
    <row r="174" spans="1:65" s="2" customFormat="1" ht="37.9" customHeight="1">
      <c r="A174" s="31"/>
      <c r="B174" s="123"/>
      <c r="C174" s="158" t="s">
        <v>231</v>
      </c>
      <c r="D174" s="158" t="s">
        <v>124</v>
      </c>
      <c r="E174" s="159" t="s">
        <v>232</v>
      </c>
      <c r="F174" s="160" t="s">
        <v>233</v>
      </c>
      <c r="G174" s="161" t="s">
        <v>151</v>
      </c>
      <c r="H174" s="162">
        <v>21</v>
      </c>
      <c r="I174" s="163"/>
      <c r="J174" s="164">
        <f t="shared" ref="J174:J179" si="5">ROUND(I174*H174,2)</f>
        <v>0</v>
      </c>
      <c r="K174" s="165"/>
      <c r="L174" s="32"/>
      <c r="M174" s="166" t="s">
        <v>1</v>
      </c>
      <c r="N174" s="167" t="s">
        <v>41</v>
      </c>
      <c r="O174" s="58"/>
      <c r="P174" s="168">
        <f t="shared" ref="P174:P179" si="6">O174*H174</f>
        <v>0</v>
      </c>
      <c r="Q174" s="168">
        <v>9.5390000000000003E-2</v>
      </c>
      <c r="R174" s="168">
        <f t="shared" ref="R174:R179" si="7">Q174*H174</f>
        <v>2.00319</v>
      </c>
      <c r="S174" s="168">
        <v>0</v>
      </c>
      <c r="T174" s="169">
        <f t="shared" ref="T174:T179" si="8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0" t="s">
        <v>128</v>
      </c>
      <c r="AT174" s="170" t="s">
        <v>124</v>
      </c>
      <c r="AU174" s="170" t="s">
        <v>100</v>
      </c>
      <c r="AY174" s="16" t="s">
        <v>122</v>
      </c>
      <c r="BE174" s="171">
        <f t="shared" ref="BE174:BE179" si="9">IF(N174="základná",J174,0)</f>
        <v>0</v>
      </c>
      <c r="BF174" s="171">
        <f t="shared" ref="BF174:BF179" si="10">IF(N174="znížená",J174,0)</f>
        <v>0</v>
      </c>
      <c r="BG174" s="171">
        <f t="shared" ref="BG174:BG179" si="11">IF(N174="zákl. prenesená",J174,0)</f>
        <v>0</v>
      </c>
      <c r="BH174" s="171">
        <f t="shared" ref="BH174:BH179" si="12">IF(N174="zníž. prenesená",J174,0)</f>
        <v>0</v>
      </c>
      <c r="BI174" s="171">
        <f t="shared" ref="BI174:BI179" si="13">IF(N174="nulová",J174,0)</f>
        <v>0</v>
      </c>
      <c r="BJ174" s="16" t="s">
        <v>100</v>
      </c>
      <c r="BK174" s="171">
        <f t="shared" ref="BK174:BK179" si="14">ROUND(I174*H174,2)</f>
        <v>0</v>
      </c>
      <c r="BL174" s="16" t="s">
        <v>128</v>
      </c>
      <c r="BM174" s="170" t="s">
        <v>234</v>
      </c>
    </row>
    <row r="175" spans="1:65" s="2" customFormat="1" ht="37.9" customHeight="1">
      <c r="A175" s="31"/>
      <c r="B175" s="123"/>
      <c r="C175" s="189" t="s">
        <v>131</v>
      </c>
      <c r="D175" s="189" t="s">
        <v>205</v>
      </c>
      <c r="E175" s="190" t="s">
        <v>235</v>
      </c>
      <c r="F175" s="191" t="s">
        <v>236</v>
      </c>
      <c r="G175" s="192" t="s">
        <v>219</v>
      </c>
      <c r="H175" s="193">
        <v>21</v>
      </c>
      <c r="I175" s="194"/>
      <c r="J175" s="195">
        <f t="shared" si="5"/>
        <v>0</v>
      </c>
      <c r="K175" s="196"/>
      <c r="L175" s="197"/>
      <c r="M175" s="198" t="s">
        <v>1</v>
      </c>
      <c r="N175" s="199" t="s">
        <v>41</v>
      </c>
      <c r="O175" s="58"/>
      <c r="P175" s="168">
        <f t="shared" si="6"/>
        <v>0</v>
      </c>
      <c r="Q175" s="168">
        <v>2.1499999999999998E-2</v>
      </c>
      <c r="R175" s="168">
        <f t="shared" si="7"/>
        <v>0.45149999999999996</v>
      </c>
      <c r="S175" s="168">
        <v>0</v>
      </c>
      <c r="T175" s="169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0" t="s">
        <v>159</v>
      </c>
      <c r="AT175" s="170" t="s">
        <v>205</v>
      </c>
      <c r="AU175" s="170" t="s">
        <v>100</v>
      </c>
      <c r="AY175" s="16" t="s">
        <v>122</v>
      </c>
      <c r="BE175" s="171">
        <f t="shared" si="9"/>
        <v>0</v>
      </c>
      <c r="BF175" s="171">
        <f t="shared" si="10"/>
        <v>0</v>
      </c>
      <c r="BG175" s="171">
        <f t="shared" si="11"/>
        <v>0</v>
      </c>
      <c r="BH175" s="171">
        <f t="shared" si="12"/>
        <v>0</v>
      </c>
      <c r="BI175" s="171">
        <f t="shared" si="13"/>
        <v>0</v>
      </c>
      <c r="BJ175" s="16" t="s">
        <v>100</v>
      </c>
      <c r="BK175" s="171">
        <f t="shared" si="14"/>
        <v>0</v>
      </c>
      <c r="BL175" s="16" t="s">
        <v>128</v>
      </c>
      <c r="BM175" s="170" t="s">
        <v>237</v>
      </c>
    </row>
    <row r="176" spans="1:65" s="2" customFormat="1" ht="44.25" customHeight="1">
      <c r="A176" s="31"/>
      <c r="B176" s="123"/>
      <c r="C176" s="189" t="s">
        <v>238</v>
      </c>
      <c r="D176" s="189" t="s">
        <v>205</v>
      </c>
      <c r="E176" s="190" t="s">
        <v>239</v>
      </c>
      <c r="F176" s="191" t="s">
        <v>240</v>
      </c>
      <c r="G176" s="192" t="s">
        <v>219</v>
      </c>
      <c r="H176" s="193">
        <v>21</v>
      </c>
      <c r="I176" s="194"/>
      <c r="J176" s="195">
        <f t="shared" si="5"/>
        <v>0</v>
      </c>
      <c r="K176" s="196"/>
      <c r="L176" s="197"/>
      <c r="M176" s="198" t="s">
        <v>1</v>
      </c>
      <c r="N176" s="199" t="s">
        <v>41</v>
      </c>
      <c r="O176" s="58"/>
      <c r="P176" s="168">
        <f t="shared" si="6"/>
        <v>0</v>
      </c>
      <c r="Q176" s="168">
        <v>3.8999999999999998E-3</v>
      </c>
      <c r="R176" s="168">
        <f t="shared" si="7"/>
        <v>8.1900000000000001E-2</v>
      </c>
      <c r="S176" s="168">
        <v>0</v>
      </c>
      <c r="T176" s="169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0" t="s">
        <v>159</v>
      </c>
      <c r="AT176" s="170" t="s">
        <v>205</v>
      </c>
      <c r="AU176" s="170" t="s">
        <v>100</v>
      </c>
      <c r="AY176" s="16" t="s">
        <v>122</v>
      </c>
      <c r="BE176" s="171">
        <f t="shared" si="9"/>
        <v>0</v>
      </c>
      <c r="BF176" s="171">
        <f t="shared" si="10"/>
        <v>0</v>
      </c>
      <c r="BG176" s="171">
        <f t="shared" si="11"/>
        <v>0</v>
      </c>
      <c r="BH176" s="171">
        <f t="shared" si="12"/>
        <v>0</v>
      </c>
      <c r="BI176" s="171">
        <f t="shared" si="13"/>
        <v>0</v>
      </c>
      <c r="BJ176" s="16" t="s">
        <v>100</v>
      </c>
      <c r="BK176" s="171">
        <f t="shared" si="14"/>
        <v>0</v>
      </c>
      <c r="BL176" s="16" t="s">
        <v>128</v>
      </c>
      <c r="BM176" s="170" t="s">
        <v>241</v>
      </c>
    </row>
    <row r="177" spans="1:65" s="2" customFormat="1" ht="37.9" customHeight="1">
      <c r="A177" s="31"/>
      <c r="B177" s="123"/>
      <c r="C177" s="158" t="s">
        <v>242</v>
      </c>
      <c r="D177" s="158" t="s">
        <v>124</v>
      </c>
      <c r="E177" s="159" t="s">
        <v>243</v>
      </c>
      <c r="F177" s="160" t="s">
        <v>244</v>
      </c>
      <c r="G177" s="161" t="s">
        <v>151</v>
      </c>
      <c r="H177" s="162">
        <v>22</v>
      </c>
      <c r="I177" s="163"/>
      <c r="J177" s="164">
        <f t="shared" si="5"/>
        <v>0</v>
      </c>
      <c r="K177" s="165"/>
      <c r="L177" s="32"/>
      <c r="M177" s="166" t="s">
        <v>1</v>
      </c>
      <c r="N177" s="167" t="s">
        <v>41</v>
      </c>
      <c r="O177" s="58"/>
      <c r="P177" s="168">
        <f t="shared" si="6"/>
        <v>0</v>
      </c>
      <c r="Q177" s="168">
        <v>0.29443000000000003</v>
      </c>
      <c r="R177" s="168">
        <f t="shared" si="7"/>
        <v>6.4774600000000007</v>
      </c>
      <c r="S177" s="168">
        <v>0</v>
      </c>
      <c r="T177" s="169">
        <f t="shared" si="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0" t="s">
        <v>128</v>
      </c>
      <c r="AT177" s="170" t="s">
        <v>124</v>
      </c>
      <c r="AU177" s="170" t="s">
        <v>100</v>
      </c>
      <c r="AY177" s="16" t="s">
        <v>122</v>
      </c>
      <c r="BE177" s="171">
        <f t="shared" si="9"/>
        <v>0</v>
      </c>
      <c r="BF177" s="171">
        <f t="shared" si="10"/>
        <v>0</v>
      </c>
      <c r="BG177" s="171">
        <f t="shared" si="11"/>
        <v>0</v>
      </c>
      <c r="BH177" s="171">
        <f t="shared" si="12"/>
        <v>0</v>
      </c>
      <c r="BI177" s="171">
        <f t="shared" si="13"/>
        <v>0</v>
      </c>
      <c r="BJ177" s="16" t="s">
        <v>100</v>
      </c>
      <c r="BK177" s="171">
        <f t="shared" si="14"/>
        <v>0</v>
      </c>
      <c r="BL177" s="16" t="s">
        <v>128</v>
      </c>
      <c r="BM177" s="170" t="s">
        <v>245</v>
      </c>
    </row>
    <row r="178" spans="1:65" s="2" customFormat="1" ht="37.9" customHeight="1">
      <c r="A178" s="31"/>
      <c r="B178" s="123"/>
      <c r="C178" s="189" t="s">
        <v>246</v>
      </c>
      <c r="D178" s="189" t="s">
        <v>205</v>
      </c>
      <c r="E178" s="190" t="s">
        <v>247</v>
      </c>
      <c r="F178" s="191" t="s">
        <v>248</v>
      </c>
      <c r="G178" s="192" t="s">
        <v>219</v>
      </c>
      <c r="H178" s="193">
        <v>22</v>
      </c>
      <c r="I178" s="194"/>
      <c r="J178" s="195">
        <f t="shared" si="5"/>
        <v>0</v>
      </c>
      <c r="K178" s="196"/>
      <c r="L178" s="197"/>
      <c r="M178" s="198" t="s">
        <v>1</v>
      </c>
      <c r="N178" s="199" t="s">
        <v>41</v>
      </c>
      <c r="O178" s="58"/>
      <c r="P178" s="168">
        <f t="shared" si="6"/>
        <v>0</v>
      </c>
      <c r="Q178" s="168">
        <v>3.2000000000000001E-2</v>
      </c>
      <c r="R178" s="168">
        <f t="shared" si="7"/>
        <v>0.70399999999999996</v>
      </c>
      <c r="S178" s="168">
        <v>0</v>
      </c>
      <c r="T178" s="169">
        <f t="shared" si="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0" t="s">
        <v>159</v>
      </c>
      <c r="AT178" s="170" t="s">
        <v>205</v>
      </c>
      <c r="AU178" s="170" t="s">
        <v>100</v>
      </c>
      <c r="AY178" s="16" t="s">
        <v>122</v>
      </c>
      <c r="BE178" s="171">
        <f t="shared" si="9"/>
        <v>0</v>
      </c>
      <c r="BF178" s="171">
        <f t="shared" si="10"/>
        <v>0</v>
      </c>
      <c r="BG178" s="171">
        <f t="shared" si="11"/>
        <v>0</v>
      </c>
      <c r="BH178" s="171">
        <f t="shared" si="12"/>
        <v>0</v>
      </c>
      <c r="BI178" s="171">
        <f t="shared" si="13"/>
        <v>0</v>
      </c>
      <c r="BJ178" s="16" t="s">
        <v>100</v>
      </c>
      <c r="BK178" s="171">
        <f t="shared" si="14"/>
        <v>0</v>
      </c>
      <c r="BL178" s="16" t="s">
        <v>128</v>
      </c>
      <c r="BM178" s="170" t="s">
        <v>249</v>
      </c>
    </row>
    <row r="179" spans="1:65" s="2" customFormat="1" ht="44.25" customHeight="1">
      <c r="A179" s="31"/>
      <c r="B179" s="123"/>
      <c r="C179" s="189" t="s">
        <v>250</v>
      </c>
      <c r="D179" s="189" t="s">
        <v>205</v>
      </c>
      <c r="E179" s="190" t="s">
        <v>251</v>
      </c>
      <c r="F179" s="191" t="s">
        <v>252</v>
      </c>
      <c r="G179" s="192" t="s">
        <v>219</v>
      </c>
      <c r="H179" s="193">
        <v>22</v>
      </c>
      <c r="I179" s="194"/>
      <c r="J179" s="195">
        <f t="shared" si="5"/>
        <v>0</v>
      </c>
      <c r="K179" s="196"/>
      <c r="L179" s="197"/>
      <c r="M179" s="200" t="s">
        <v>1</v>
      </c>
      <c r="N179" s="201" t="s">
        <v>41</v>
      </c>
      <c r="O179" s="202"/>
      <c r="P179" s="203">
        <f t="shared" si="6"/>
        <v>0</v>
      </c>
      <c r="Q179" s="203">
        <v>1.6E-2</v>
      </c>
      <c r="R179" s="203">
        <f t="shared" si="7"/>
        <v>0.35199999999999998</v>
      </c>
      <c r="S179" s="203">
        <v>0</v>
      </c>
      <c r="T179" s="204">
        <f t="shared" si="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0" t="s">
        <v>159</v>
      </c>
      <c r="AT179" s="170" t="s">
        <v>205</v>
      </c>
      <c r="AU179" s="170" t="s">
        <v>100</v>
      </c>
      <c r="AY179" s="16" t="s">
        <v>122</v>
      </c>
      <c r="BE179" s="171">
        <f t="shared" si="9"/>
        <v>0</v>
      </c>
      <c r="BF179" s="171">
        <f t="shared" si="10"/>
        <v>0</v>
      </c>
      <c r="BG179" s="171">
        <f t="shared" si="11"/>
        <v>0</v>
      </c>
      <c r="BH179" s="171">
        <f t="shared" si="12"/>
        <v>0</v>
      </c>
      <c r="BI179" s="171">
        <f t="shared" si="13"/>
        <v>0</v>
      </c>
      <c r="BJ179" s="16" t="s">
        <v>100</v>
      </c>
      <c r="BK179" s="171">
        <f t="shared" si="14"/>
        <v>0</v>
      </c>
      <c r="BL179" s="16" t="s">
        <v>128</v>
      </c>
      <c r="BM179" s="170" t="s">
        <v>253</v>
      </c>
    </row>
    <row r="180" spans="1:65" s="2" customFormat="1" ht="6.95" customHeight="1">
      <c r="A180" s="31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32"/>
      <c r="M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</row>
  </sheetData>
  <autoFilter ref="C128:K179"/>
  <mergeCells count="11">
    <mergeCell ref="E121:H121"/>
    <mergeCell ref="E7:H7"/>
    <mergeCell ref="E16:H16"/>
    <mergeCell ref="E25:H25"/>
    <mergeCell ref="E85:H85"/>
    <mergeCell ref="D105:F105"/>
    <mergeCell ref="L2:V2"/>
    <mergeCell ref="D106:F106"/>
    <mergeCell ref="D107:F107"/>
    <mergeCell ref="D108:F108"/>
    <mergeCell ref="D109:F10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Hores-r1 - REVITALIZÁCIA ...</vt:lpstr>
      <vt:lpstr>'Hores-r1 - REVITALIZÁCIA ...'!Názvy_tlače</vt:lpstr>
      <vt:lpstr>'Rekapitulácia stavby'!Názvy_tlače</vt:lpstr>
      <vt:lpstr>'Hores-r1 - REVITALIZÁCIA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DESKTOP-03MPMED\Pc</dc:creator>
  <cp:lastModifiedBy>Melinda Tóthová</cp:lastModifiedBy>
  <dcterms:created xsi:type="dcterms:W3CDTF">2021-11-05T18:23:20Z</dcterms:created>
  <dcterms:modified xsi:type="dcterms:W3CDTF">2021-12-15T12:10:05Z</dcterms:modified>
</cp:coreProperties>
</file>